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Windows\AppData\Local\Temp\VNPT Plugin\40f044b5-93c4-47df-8034-35ee2ee6acfd\"/>
    </mc:Choice>
  </mc:AlternateContent>
  <xr:revisionPtr revIDLastSave="0" documentId="13_ncr:1_{1E0B383A-88E4-4555-ACDF-146FB08E129C}" xr6:coauthVersionLast="47" xr6:coauthVersionMax="47" xr10:uidLastSave="{00000000-0000-0000-0000-000000000000}"/>
  <bookViews>
    <workbookView xWindow="-108" yWindow="-108" windowWidth="23256" windowHeight="12456" xr2:uid="{00000000-000D-0000-FFFF-FFFF00000000}"/>
  </bookViews>
  <sheets>
    <sheet name="VĐT" sheetId="1" r:id="rId1"/>
    <sheet name="Sheet2"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11" i="1" l="1"/>
  <c r="K111" i="1" s="1"/>
  <c r="R111" i="1" s="1"/>
  <c r="S111" i="1" s="1"/>
  <c r="N111" i="1" s="1"/>
  <c r="M110" i="1"/>
  <c r="K110" i="1" s="1"/>
  <c r="R110" i="1" s="1"/>
  <c r="S110" i="1" s="1"/>
  <c r="M109" i="1"/>
  <c r="K109" i="1" s="1"/>
  <c r="R109" i="1" s="1"/>
  <c r="L108" i="1"/>
  <c r="O108" i="1"/>
  <c r="P108" i="1"/>
  <c r="Q108" i="1"/>
  <c r="K107" i="1"/>
  <c r="S109" i="1" l="1"/>
  <c r="R108" i="1"/>
  <c r="S108" i="1"/>
  <c r="N109" i="1"/>
  <c r="N110" i="1"/>
  <c r="K108" i="1"/>
  <c r="M108" i="1"/>
  <c r="N108" i="1" l="1"/>
  <c r="P40" i="1"/>
  <c r="R41" i="1"/>
  <c r="P38" i="1"/>
  <c r="Q38" i="1" s="1"/>
  <c r="N38" i="1" s="1"/>
  <c r="N41" i="1"/>
  <c r="M18" i="1"/>
  <c r="O18" i="1" s="1"/>
  <c r="N18" i="1" s="1"/>
  <c r="M17" i="1"/>
  <c r="O17" i="1" s="1"/>
  <c r="N17" i="1" s="1"/>
  <c r="L24" i="1"/>
  <c r="M24" i="1"/>
  <c r="O24" i="1"/>
  <c r="P24" i="1"/>
  <c r="Q24" i="1"/>
  <c r="K25" i="1"/>
  <c r="K24" i="1" s="1"/>
  <c r="R25" i="1" l="1"/>
  <c r="K17" i="1"/>
  <c r="H16" i="1"/>
  <c r="I16" i="1"/>
  <c r="L16" i="1"/>
  <c r="P16" i="1"/>
  <c r="Q16" i="1"/>
  <c r="R16" i="1"/>
  <c r="S16" i="1"/>
  <c r="G16" i="1"/>
  <c r="H21" i="1"/>
  <c r="J21" i="1"/>
  <c r="L21" i="1"/>
  <c r="M21" i="1"/>
  <c r="O21" i="1"/>
  <c r="R21" i="1"/>
  <c r="S21" i="1"/>
  <c r="G21" i="1"/>
  <c r="H27" i="1"/>
  <c r="I27" i="1"/>
  <c r="J27" i="1"/>
  <c r="L27" i="1"/>
  <c r="M27" i="1"/>
  <c r="P27" i="1"/>
  <c r="Q27" i="1"/>
  <c r="R27" i="1"/>
  <c r="S27" i="1"/>
  <c r="G27" i="1"/>
  <c r="H30" i="1"/>
  <c r="J30" i="1"/>
  <c r="L30" i="1"/>
  <c r="M30" i="1"/>
  <c r="G30" i="1"/>
  <c r="H43" i="1"/>
  <c r="I43" i="1"/>
  <c r="J43" i="1"/>
  <c r="L43" i="1"/>
  <c r="M43" i="1"/>
  <c r="O43" i="1"/>
  <c r="P43" i="1"/>
  <c r="Q43" i="1"/>
  <c r="S43" i="1"/>
  <c r="G43" i="1"/>
  <c r="H45" i="1"/>
  <c r="I45" i="1"/>
  <c r="J45" i="1"/>
  <c r="L45" i="1"/>
  <c r="M45" i="1"/>
  <c r="Q45" i="1"/>
  <c r="R45" i="1"/>
  <c r="S45" i="1"/>
  <c r="G45" i="1"/>
  <c r="H58" i="1"/>
  <c r="I58" i="1"/>
  <c r="J58" i="1"/>
  <c r="L58" i="1"/>
  <c r="M58" i="1"/>
  <c r="P58" i="1"/>
  <c r="Q58" i="1"/>
  <c r="R58" i="1"/>
  <c r="S58" i="1"/>
  <c r="G58" i="1"/>
  <c r="S67" i="1"/>
  <c r="H67" i="1"/>
  <c r="J67" i="1"/>
  <c r="L67" i="1"/>
  <c r="M67" i="1"/>
  <c r="O67" i="1"/>
  <c r="R67" i="1"/>
  <c r="G67" i="1"/>
  <c r="H72" i="1"/>
  <c r="I72" i="1"/>
  <c r="J72" i="1"/>
  <c r="L72" i="1"/>
  <c r="M72" i="1"/>
  <c r="O72" i="1"/>
  <c r="P72" i="1"/>
  <c r="Q72" i="1"/>
  <c r="S72" i="1"/>
  <c r="G72" i="1"/>
  <c r="G106" i="1"/>
  <c r="H78" i="1"/>
  <c r="I78" i="1"/>
  <c r="J78" i="1"/>
  <c r="L78" i="1"/>
  <c r="M78" i="1"/>
  <c r="O78" i="1"/>
  <c r="P78" i="1"/>
  <c r="Q78" i="1"/>
  <c r="G78" i="1"/>
  <c r="H82" i="1"/>
  <c r="I82" i="1"/>
  <c r="J82" i="1"/>
  <c r="L82" i="1"/>
  <c r="M82" i="1"/>
  <c r="O82" i="1"/>
  <c r="G82" i="1"/>
  <c r="H95" i="1"/>
  <c r="I95" i="1"/>
  <c r="J95" i="1"/>
  <c r="L95" i="1"/>
  <c r="M95" i="1"/>
  <c r="P95" i="1"/>
  <c r="Q95" i="1"/>
  <c r="G95" i="1"/>
  <c r="H103" i="1"/>
  <c r="I103" i="1"/>
  <c r="J103" i="1"/>
  <c r="L103" i="1"/>
  <c r="M103" i="1"/>
  <c r="P103" i="1"/>
  <c r="Q103" i="1"/>
  <c r="G103" i="1"/>
  <c r="L106" i="1"/>
  <c r="M106" i="1"/>
  <c r="O106" i="1"/>
  <c r="P106" i="1"/>
  <c r="Q106" i="1"/>
  <c r="R107" i="1"/>
  <c r="S107" i="1" s="1"/>
  <c r="K105" i="1"/>
  <c r="R105" i="1" s="1"/>
  <c r="K104" i="1"/>
  <c r="O104" i="1" s="1"/>
  <c r="K97" i="1"/>
  <c r="R97" i="1" s="1"/>
  <c r="K98" i="1"/>
  <c r="R98" i="1" s="1"/>
  <c r="K99" i="1"/>
  <c r="O99" i="1" s="1"/>
  <c r="K100" i="1"/>
  <c r="R100" i="1" s="1"/>
  <c r="K101" i="1"/>
  <c r="O101" i="1" s="1"/>
  <c r="N101" i="1" s="1"/>
  <c r="K102" i="1"/>
  <c r="R102" i="1" s="1"/>
  <c r="K96" i="1"/>
  <c r="K84" i="1"/>
  <c r="R84" i="1" s="1"/>
  <c r="K85" i="1"/>
  <c r="R85" i="1" s="1"/>
  <c r="K86" i="1"/>
  <c r="K87" i="1"/>
  <c r="R87" i="1" s="1"/>
  <c r="K88" i="1"/>
  <c r="R88" i="1" s="1"/>
  <c r="K89" i="1"/>
  <c r="R89" i="1" s="1"/>
  <c r="K90" i="1"/>
  <c r="K91" i="1"/>
  <c r="K92" i="1"/>
  <c r="R92" i="1" s="1"/>
  <c r="K93" i="1"/>
  <c r="P93" i="1" s="1"/>
  <c r="K94" i="1"/>
  <c r="K83" i="1"/>
  <c r="R83" i="1" s="1"/>
  <c r="K80" i="1"/>
  <c r="K79" i="1"/>
  <c r="R79" i="1" s="1"/>
  <c r="K73" i="1"/>
  <c r="R73" i="1" s="1"/>
  <c r="N73" i="1" s="1"/>
  <c r="K74" i="1"/>
  <c r="R74" i="1" s="1"/>
  <c r="N74" i="1" s="1"/>
  <c r="K75" i="1"/>
  <c r="R75" i="1" s="1"/>
  <c r="N75" i="1" s="1"/>
  <c r="K76" i="1"/>
  <c r="R76" i="1" s="1"/>
  <c r="N76" i="1" s="1"/>
  <c r="K68" i="1"/>
  <c r="P68" i="1" s="1"/>
  <c r="K69" i="1"/>
  <c r="P69" i="1" s="1"/>
  <c r="K70" i="1"/>
  <c r="P70" i="1" s="1"/>
  <c r="K71" i="1"/>
  <c r="P71" i="1" s="1"/>
  <c r="I71" i="1"/>
  <c r="I70" i="1"/>
  <c r="I69" i="1"/>
  <c r="I68" i="1"/>
  <c r="K66" i="1"/>
  <c r="O66" i="1" s="1"/>
  <c r="N66" i="1" s="1"/>
  <c r="K63" i="1"/>
  <c r="O63" i="1" s="1"/>
  <c r="N63" i="1" s="1"/>
  <c r="K64" i="1"/>
  <c r="O64" i="1" s="1"/>
  <c r="N64" i="1" s="1"/>
  <c r="K65" i="1"/>
  <c r="O65" i="1" s="1"/>
  <c r="N65" i="1" s="1"/>
  <c r="K60" i="1"/>
  <c r="O60" i="1" s="1"/>
  <c r="N60" i="1" s="1"/>
  <c r="K61" i="1"/>
  <c r="O61" i="1" s="1"/>
  <c r="N61" i="1" s="1"/>
  <c r="K62" i="1"/>
  <c r="O62" i="1" s="1"/>
  <c r="N62" i="1" s="1"/>
  <c r="K59" i="1"/>
  <c r="O59" i="1" s="1"/>
  <c r="N59" i="1" s="1"/>
  <c r="K55" i="1"/>
  <c r="P55" i="1" s="1"/>
  <c r="N55" i="1" s="1"/>
  <c r="K54" i="1"/>
  <c r="P54" i="1" s="1"/>
  <c r="K52" i="1"/>
  <c r="O52" i="1" s="1"/>
  <c r="N52" i="1" s="1"/>
  <c r="K53" i="1"/>
  <c r="O53" i="1" s="1"/>
  <c r="N53" i="1" s="1"/>
  <c r="K51" i="1"/>
  <c r="O51" i="1" s="1"/>
  <c r="N51" i="1" s="1"/>
  <c r="K47" i="1"/>
  <c r="O47" i="1" s="1"/>
  <c r="N47" i="1" s="1"/>
  <c r="K48" i="1"/>
  <c r="O48" i="1" s="1"/>
  <c r="N48" i="1" s="1"/>
  <c r="K49" i="1"/>
  <c r="O49" i="1" s="1"/>
  <c r="N49" i="1" s="1"/>
  <c r="K50" i="1"/>
  <c r="O50" i="1" s="1"/>
  <c r="N50" i="1" s="1"/>
  <c r="K46" i="1"/>
  <c r="O46" i="1" s="1"/>
  <c r="N46" i="1" s="1"/>
  <c r="K44" i="1"/>
  <c r="K43" i="1" s="1"/>
  <c r="K41" i="1"/>
  <c r="Q40" i="1"/>
  <c r="N40" i="1" s="1"/>
  <c r="P39" i="1"/>
  <c r="P37" i="1"/>
  <c r="O36" i="1"/>
  <c r="N36" i="1" s="1"/>
  <c r="O34" i="1"/>
  <c r="N34" i="1" s="1"/>
  <c r="O33" i="1"/>
  <c r="N33" i="1" s="1"/>
  <c r="O32" i="1"/>
  <c r="N32" i="1" s="1"/>
  <c r="O31" i="1"/>
  <c r="N31" i="1" s="1"/>
  <c r="K40" i="1"/>
  <c r="K32" i="1"/>
  <c r="K33" i="1"/>
  <c r="K34" i="1"/>
  <c r="K35" i="1"/>
  <c r="R35" i="1" s="1"/>
  <c r="K36" i="1"/>
  <c r="K37" i="1"/>
  <c r="K38" i="1"/>
  <c r="K39" i="1"/>
  <c r="K31" i="1"/>
  <c r="I39" i="1"/>
  <c r="I38" i="1"/>
  <c r="O29" i="1"/>
  <c r="N29" i="1" s="1"/>
  <c r="K29" i="1"/>
  <c r="O28" i="1"/>
  <c r="N28" i="1" s="1"/>
  <c r="K28" i="1"/>
  <c r="P23" i="1"/>
  <c r="P22" i="1"/>
  <c r="K23" i="1"/>
  <c r="K22" i="1"/>
  <c r="I22" i="1"/>
  <c r="I37" i="1" s="1"/>
  <c r="J20" i="1"/>
  <c r="M20" i="1" s="1"/>
  <c r="M19" i="1"/>
  <c r="O19" i="1" s="1"/>
  <c r="N19" i="1" s="1"/>
  <c r="K18" i="1"/>
  <c r="Q42" i="1" l="1"/>
  <c r="N27" i="1"/>
  <c r="N58" i="1"/>
  <c r="N72" i="1"/>
  <c r="H57" i="1"/>
  <c r="L15" i="1"/>
  <c r="I81" i="1"/>
  <c r="I77" i="1" s="1"/>
  <c r="Q22" i="1"/>
  <c r="N22" i="1" s="1"/>
  <c r="Q39" i="1"/>
  <c r="N39" i="1"/>
  <c r="P45" i="1"/>
  <c r="N54" i="1"/>
  <c r="N45" i="1" s="1"/>
  <c r="Q69" i="1"/>
  <c r="N69" i="1"/>
  <c r="S83" i="1"/>
  <c r="N83" i="1" s="1"/>
  <c r="O95" i="1"/>
  <c r="O81" i="1" s="1"/>
  <c r="N99" i="1"/>
  <c r="S105" i="1"/>
  <c r="S103" i="1" s="1"/>
  <c r="N105" i="1"/>
  <c r="J16" i="1"/>
  <c r="J15" i="1" s="1"/>
  <c r="Q70" i="1"/>
  <c r="N70" i="1"/>
  <c r="O103" i="1"/>
  <c r="N104" i="1"/>
  <c r="S102" i="1"/>
  <c r="N102" i="1" s="1"/>
  <c r="S98" i="1"/>
  <c r="N98" i="1" s="1"/>
  <c r="S106" i="1"/>
  <c r="S42" i="1"/>
  <c r="J26" i="1"/>
  <c r="G15" i="1"/>
  <c r="S25" i="1"/>
  <c r="S24" i="1" s="1"/>
  <c r="S15" i="1" s="1"/>
  <c r="N25" i="1"/>
  <c r="N24" i="1" s="1"/>
  <c r="R24" i="1"/>
  <c r="Q37" i="1"/>
  <c r="N37" i="1" s="1"/>
  <c r="R15" i="1"/>
  <c r="Q23" i="1"/>
  <c r="Q21" i="1" s="1"/>
  <c r="Q15" i="1" s="1"/>
  <c r="Q71" i="1"/>
  <c r="N71" i="1" s="1"/>
  <c r="S79" i="1"/>
  <c r="N79" i="1" s="1"/>
  <c r="Q93" i="1"/>
  <c r="N93" i="1"/>
  <c r="S89" i="1"/>
  <c r="N89" i="1" s="1"/>
  <c r="S85" i="1"/>
  <c r="N85" i="1" s="1"/>
  <c r="S97" i="1"/>
  <c r="N97" i="1" s="1"/>
  <c r="H15" i="1"/>
  <c r="M81" i="1"/>
  <c r="L57" i="1"/>
  <c r="I42" i="1"/>
  <c r="O27" i="1"/>
  <c r="R103" i="1"/>
  <c r="M42" i="1"/>
  <c r="G57" i="1"/>
  <c r="G42" i="1"/>
  <c r="M26" i="1"/>
  <c r="H26" i="1"/>
  <c r="J81" i="1"/>
  <c r="J77" i="1" s="1"/>
  <c r="L42" i="1"/>
  <c r="S57" i="1"/>
  <c r="J42" i="1"/>
  <c r="I30" i="1"/>
  <c r="I26" i="1" s="1"/>
  <c r="H81" i="1"/>
  <c r="H77" i="1" s="1"/>
  <c r="M77" i="1"/>
  <c r="M57" i="1"/>
  <c r="L26" i="1"/>
  <c r="K30" i="1"/>
  <c r="J57" i="1"/>
  <c r="K27" i="1"/>
  <c r="O30" i="1"/>
  <c r="R44" i="1"/>
  <c r="O58" i="1"/>
  <c r="O57" i="1" s="1"/>
  <c r="I67" i="1"/>
  <c r="I57" i="1" s="1"/>
  <c r="G81" i="1"/>
  <c r="L81" i="1"/>
  <c r="L77" i="1" s="1"/>
  <c r="H42" i="1"/>
  <c r="G26" i="1"/>
  <c r="R72" i="1"/>
  <c r="R57" i="1" s="1"/>
  <c r="P42" i="1"/>
  <c r="S35" i="1"/>
  <c r="S30" i="1" s="1"/>
  <c r="S26" i="1" s="1"/>
  <c r="R30" i="1"/>
  <c r="R26" i="1" s="1"/>
  <c r="P67" i="1"/>
  <c r="P57" i="1" s="1"/>
  <c r="O45" i="1"/>
  <c r="O42" i="1" s="1"/>
  <c r="G77" i="1"/>
  <c r="G56" i="1" s="1"/>
  <c r="H56" i="1"/>
  <c r="H14" i="1" s="1"/>
  <c r="H10" i="1" s="1"/>
  <c r="H9" i="1" s="1"/>
  <c r="K21" i="1"/>
  <c r="K106" i="1"/>
  <c r="K82" i="1"/>
  <c r="I21" i="1"/>
  <c r="I15" i="1" s="1"/>
  <c r="K58" i="1"/>
  <c r="P30" i="1"/>
  <c r="P26" i="1" s="1"/>
  <c r="K72" i="1"/>
  <c r="K67" i="1"/>
  <c r="M16" i="1"/>
  <c r="M15" i="1" s="1"/>
  <c r="K95" i="1"/>
  <c r="K45" i="1"/>
  <c r="K42" i="1" s="1"/>
  <c r="R106" i="1"/>
  <c r="K103" i="1"/>
  <c r="K78" i="1"/>
  <c r="P21" i="1"/>
  <c r="P15" i="1" s="1"/>
  <c r="R90" i="1"/>
  <c r="R96" i="1"/>
  <c r="S87" i="1"/>
  <c r="N87" i="1" s="1"/>
  <c r="R91" i="1"/>
  <c r="R86" i="1"/>
  <c r="P94" i="1"/>
  <c r="Q68" i="1"/>
  <c r="S100" i="1"/>
  <c r="N100" i="1" s="1"/>
  <c r="R80" i="1"/>
  <c r="S92" i="1"/>
  <c r="N92" i="1" s="1"/>
  <c r="S88" i="1"/>
  <c r="N88" i="1" s="1"/>
  <c r="S84" i="1"/>
  <c r="N84" i="1" s="1"/>
  <c r="K19" i="1"/>
  <c r="Q67" i="1" l="1"/>
  <c r="Q57" i="1" s="1"/>
  <c r="L56" i="1"/>
  <c r="Q30" i="1"/>
  <c r="Q26" i="1" s="1"/>
  <c r="I56" i="1"/>
  <c r="O77" i="1"/>
  <c r="O26" i="1"/>
  <c r="L14" i="1"/>
  <c r="L10" i="1" s="1"/>
  <c r="L9" i="1" s="1"/>
  <c r="N23" i="1"/>
  <c r="N21" i="1" s="1"/>
  <c r="R43" i="1"/>
  <c r="R42" i="1" s="1"/>
  <c r="N44" i="1"/>
  <c r="N43" i="1" s="1"/>
  <c r="N42" i="1" s="1"/>
  <c r="N68" i="1"/>
  <c r="N67" i="1" s="1"/>
  <c r="N57" i="1" s="1"/>
  <c r="O56" i="1"/>
  <c r="P82" i="1"/>
  <c r="P81" i="1" s="1"/>
  <c r="P77" i="1" s="1"/>
  <c r="P56" i="1" s="1"/>
  <c r="P14" i="1" s="1"/>
  <c r="P10" i="1" s="1"/>
  <c r="P9" i="1" s="1"/>
  <c r="N103" i="1"/>
  <c r="S91" i="1"/>
  <c r="N91" i="1" s="1"/>
  <c r="R78" i="1"/>
  <c r="S86" i="1"/>
  <c r="S90" i="1"/>
  <c r="N90" i="1" s="1"/>
  <c r="N35" i="1"/>
  <c r="N30" i="1" s="1"/>
  <c r="N26" i="1" s="1"/>
  <c r="N107" i="1"/>
  <c r="N106" i="1" s="1"/>
  <c r="K26" i="1"/>
  <c r="M56" i="1"/>
  <c r="M14" i="1"/>
  <c r="M10" i="1" s="1"/>
  <c r="M9" i="1" s="1"/>
  <c r="I14" i="1"/>
  <c r="I10" i="1" s="1"/>
  <c r="I9" i="1" s="1"/>
  <c r="K81" i="1"/>
  <c r="K77" i="1" s="1"/>
  <c r="G14" i="1"/>
  <c r="G10" i="1" s="1"/>
  <c r="G9" i="1" s="1"/>
  <c r="J56" i="1"/>
  <c r="J14" i="1" s="1"/>
  <c r="J10" i="1" s="1"/>
  <c r="J9" i="1" s="1"/>
  <c r="S80" i="1"/>
  <c r="S78" i="1" s="1"/>
  <c r="Q94" i="1"/>
  <c r="Q82" i="1" s="1"/>
  <c r="Q81" i="1" s="1"/>
  <c r="Q77" i="1" s="1"/>
  <c r="Q56" i="1" s="1"/>
  <c r="Q14" i="1" s="1"/>
  <c r="Q10" i="1" s="1"/>
  <c r="Q9" i="1" s="1"/>
  <c r="K57" i="1"/>
  <c r="S96" i="1"/>
  <c r="S95" i="1" s="1"/>
  <c r="R95" i="1"/>
  <c r="R82" i="1"/>
  <c r="K20" i="1"/>
  <c r="K16" i="1" s="1"/>
  <c r="K15" i="1" s="1"/>
  <c r="O20" i="1"/>
  <c r="S82" i="1" l="1"/>
  <c r="N94" i="1"/>
  <c r="N86" i="1"/>
  <c r="N82" i="1" s="1"/>
  <c r="O16" i="1"/>
  <c r="N20" i="1"/>
  <c r="N16" i="1" s="1"/>
  <c r="N15" i="1" s="1"/>
  <c r="S81" i="1"/>
  <c r="N80" i="1"/>
  <c r="N78" i="1" s="1"/>
  <c r="N96" i="1"/>
  <c r="N95" i="1" s="1"/>
  <c r="R81" i="1"/>
  <c r="R77" i="1" s="1"/>
  <c r="R56" i="1" s="1"/>
  <c r="R14" i="1" s="1"/>
  <c r="R10" i="1" s="1"/>
  <c r="R9" i="1" s="1"/>
  <c r="K56" i="1"/>
  <c r="K14" i="1" s="1"/>
  <c r="K10" i="1" s="1"/>
  <c r="K9" i="1" s="1"/>
  <c r="S77" i="1"/>
  <c r="S56" i="1" s="1"/>
  <c r="S14" i="1" s="1"/>
  <c r="S10" i="1" s="1"/>
  <c r="S9" i="1" s="1"/>
  <c r="N81" i="1" l="1"/>
  <c r="N77" i="1" s="1"/>
  <c r="N56" i="1" s="1"/>
  <c r="N14" i="1" s="1"/>
  <c r="N10" i="1" s="1"/>
  <c r="N9" i="1" s="1"/>
  <c r="O15" i="1"/>
  <c r="O14" i="1" s="1"/>
  <c r="O10" i="1" s="1"/>
  <c r="O9" i="1" s="1"/>
</calcChain>
</file>

<file path=xl/sharedStrings.xml><?xml version="1.0" encoding="utf-8"?>
<sst xmlns="http://schemas.openxmlformats.org/spreadsheetml/2006/main" count="533" uniqueCount="246">
  <si>
    <t xml:space="preserve">STT
</t>
  </si>
  <si>
    <t>Địa điểm xây dựng</t>
  </si>
  <si>
    <t>Năng lực thiết kế</t>
  </si>
  <si>
    <t>Thời gian KC-HT</t>
  </si>
  <si>
    <t>Quyết định đầu tư ban đầu hoặc điều chỉnh</t>
  </si>
  <si>
    <t>Lũy kế vốn đã bố trí đến nay</t>
  </si>
  <si>
    <t>Vốn kế hoạch</t>
  </si>
  <si>
    <t>Chủ đầu tư</t>
  </si>
  <si>
    <t>Ghi chú</t>
  </si>
  <si>
    <t>Số quyết định, ngày tháng năm</t>
  </si>
  <si>
    <t>TMĐT</t>
  </si>
  <si>
    <t>Tổng số</t>
  </si>
  <si>
    <t xml:space="preserve">Trong đó: </t>
  </si>
  <si>
    <t>Trong đó: Dân góp</t>
  </si>
  <si>
    <t xml:space="preserve">Vốn kế hoạch năm trước được phép kéo dài </t>
  </si>
  <si>
    <t>Vốn kế hoạch năm</t>
  </si>
  <si>
    <t>11=12+13</t>
  </si>
  <si>
    <t>14=15+16</t>
  </si>
  <si>
    <t>BIỂU KẾ HOẠCH TRIỂN KHAI THỰC HIỆN NGUỒN VỐN ĐẦU TƯ CÔNG NĂM 2024, HUYỆN BẮC SƠN, TỈNH LẠNG SƠN</t>
  </si>
  <si>
    <t>Nội dung/tên dự án</t>
  </si>
  <si>
    <t xml:space="preserve">Quyết toán hoặc khối lượng thực hiện </t>
  </si>
  <si>
    <t>DA hoàn thành đến 31/12/2023 (đến 30/6/2024 giải ngân 100%)</t>
  </si>
  <si>
    <t xml:space="preserve">Thanh toán kế hoạch vốn </t>
  </si>
  <si>
    <t>(1) Đối với nhóm dựán hoàn thành đến ngày 31/12/2023: giải ngân 100% kếhoạch vốn đến hết ngày 30/6/2024.  (2) Đối với  nhóm  dựán  chuyển  tiếp:  giải ngân  tối  thiểu  70%  kếhoạch  vốn đến  hết ngày 30/9/2024; giải  ngân  100%  kếhoạch vốn đến hết ngày 31/12/2024.(3) Đối với nhóm dựán khởi công mới năm 2024: khởi công chậm nhất trong tháng 6/2024 và giải ngân đến hết ngày 30/9/2024 đạt tối thiểu 40% kếhoạch vốn; giải ngân 100% kếhoạch vốn đến hết ngày 31/12/2024. (4) Đối  với  các  dựán được  bốtrí  thực  hiện  công  tác  chuẩn  bịđầu tư (chủtrương đầu tư) trong năm 2024: hoàn  thành  hồsơ trình thẩm định phê duyệt  chủtrương chậm  nhất  trong  tháng  6/2024,  trình  thẩm định  phê  duyệt  dựán chậm nhất trong tháng 10/2024.</t>
  </si>
  <si>
    <t>Dự án chuyển tiếp</t>
  </si>
  <si>
    <t>Đến 30/9/2024 giải ngân 70%</t>
  </si>
  <si>
    <t>Đến 31/12/2024 giải ngân 100%</t>
  </si>
  <si>
    <t>Dự án khởi công mới</t>
  </si>
  <si>
    <t>Đến 30/9/2024 giải ngân 40%</t>
  </si>
  <si>
    <t>*</t>
  </si>
  <si>
    <t>VỐN ĐẦU TƯ CÔNG</t>
  </si>
  <si>
    <t>A</t>
  </si>
  <si>
    <t>VỐN CẤP TỈNH QUẢN LÝ</t>
  </si>
  <si>
    <t>I</t>
  </si>
  <si>
    <t>Ngân sách Trung ương hỗ trợ</t>
  </si>
  <si>
    <t>1</t>
  </si>
  <si>
    <t>Dự án thành phần 10: Dự án đầu tư xây dựng, cải tạo Trạm Y tế tuyến xã trên địa bàn huyện Bắc Sơn</t>
  </si>
  <si>
    <t>B</t>
  </si>
  <si>
    <t>VỐN CẤP HUYỆN QUẢN LÝ</t>
  </si>
  <si>
    <t>VỐN NGHỊ QUYẾT 16/2021/NQ-HĐND</t>
  </si>
  <si>
    <t>B1</t>
  </si>
  <si>
    <t>Đầu tư xây dựng các hạng mục phụ trợ UBND xã Vạn Thủy</t>
  </si>
  <si>
    <t>xã Vạn Thủy</t>
  </si>
  <si>
    <t xml:space="preserve"> nhà  02 tầng340,9m2 và sân BT 75m2</t>
  </si>
  <si>
    <t>2019-2020</t>
  </si>
  <si>
    <t>3556/QĐ-UBND, 16/10/2019</t>
  </si>
  <si>
    <t>Ban QLDA ĐTXD huyện</t>
  </si>
  <si>
    <t xml:space="preserve">Trụ sở UBND xã Chiến Thắng </t>
  </si>
  <si>
    <t>xã Chiến Thắng</t>
  </si>
  <si>
    <t>Nhà 02 tầng</t>
  </si>
  <si>
    <t>2021-2022</t>
  </si>
  <si>
    <t>3478/QĐ-UBND ngày 01/9/2021</t>
  </si>
  <si>
    <t xml:space="preserve">Trụ sở UBND xã Vũ Lăng </t>
  </si>
  <si>
    <t>xã Vũ Lăng</t>
  </si>
  <si>
    <t>3479/QĐ-UBND ngày 01/9/2021</t>
  </si>
  <si>
    <t>Xây dựng Trạm y tế xã Chiêu Vũ</t>
  </si>
  <si>
    <t>Xã Chiêu Vũ</t>
  </si>
  <si>
    <t>09 phòng</t>
  </si>
  <si>
    <t>2021-2025</t>
  </si>
  <si>
    <t>1175 ngày 16/6/2021</t>
  </si>
  <si>
    <t>Trụ sở UBND thị trấn Bắc Sơn</t>
  </si>
  <si>
    <t>thị trấn Bắc Sơn</t>
  </si>
  <si>
    <t>2022-2023</t>
  </si>
  <si>
    <t>Trường Tiểu học xã Bắc Quỳnh</t>
  </si>
  <si>
    <t>xã Bắc Quỳnh</t>
  </si>
  <si>
    <t>Nhà cấp III (nâng thêm tầng)</t>
  </si>
  <si>
    <t>2361/QĐ-UBND ngày 01/7/2022</t>
  </si>
  <si>
    <t>3004/QĐ-UBND ngày 05/9/2022</t>
  </si>
  <si>
    <t>B2</t>
  </si>
  <si>
    <t>NGUỒN THU TIỀN SỬ DỤNG ĐẤT NĂM 2024</t>
  </si>
  <si>
    <t>Xây dựng cơ sở dữ liệu về đất đai</t>
  </si>
  <si>
    <t>Chuyển đổi hệ tọa độ, đo đạc chỉnh lý bản đồ địa chính, lập hồ sơ địa chính, cấp giấy chứng nhận quyền sử dụng đất và xây dựng cơ sở dữ liệu địa chính thị trấn Bắc Sơn, huyện Bắc Sơn, tỉnh Lạng Sơn</t>
  </si>
  <si>
    <t>Cơ sở dữ liệu địa chính</t>
  </si>
  <si>
    <t>417/QD-UBND ngày 10/3/2021</t>
  </si>
  <si>
    <t>Phòng TNMT huyện</t>
  </si>
  <si>
    <t>Lập Kế hoạch sử dụng đất năm 2024</t>
  </si>
  <si>
    <t>Trên địa bàn huyện</t>
  </si>
  <si>
    <t>3372/QĐ-UBND ngày 11/9/2023</t>
  </si>
  <si>
    <t>Các nhiệm vụ chi theo thực tế</t>
  </si>
  <si>
    <t>Cải tạo, nâng cấp sân trụ sở Huyện Ủy, sân HĐND&amp;UBND huyện và mặt sân vận động trung tâm huyện</t>
  </si>
  <si>
    <t>Thị trấn Bắc Sơn</t>
  </si>
  <si>
    <t>Thảm BTN</t>
  </si>
  <si>
    <t xml:space="preserve">3339/QĐ-UBND ngày 05/10/2020 </t>
  </si>
  <si>
    <t>Cải tạo khu nhà làm việc khối liên cơ quan</t>
  </si>
  <si>
    <t>Cải tạo Sân</t>
  </si>
  <si>
    <t xml:space="preserve">3998, ngày 21/10/2021 </t>
  </si>
  <si>
    <t>Cải tạo trụ sở UBND xã Vũ Lễ</t>
  </si>
  <si>
    <t>xã Vũ Lễ</t>
  </si>
  <si>
    <t>Cải tạo, nâng cấp</t>
  </si>
  <si>
    <t xml:space="preserve">3865/QĐ-UBND ngày 08/10/2021 </t>
  </si>
  <si>
    <t>Cải tạo Trường THCS xã Tân Lập</t>
  </si>
  <si>
    <t>xã Tân Lập</t>
  </si>
  <si>
    <t>Cải tạo</t>
  </si>
  <si>
    <t>3873/QĐ-UBND ngày 12/10/2021</t>
  </si>
  <si>
    <t>Trụ sở Huyện Ủy Bắc Sơn, tỉnh Lạng Sơn</t>
  </si>
  <si>
    <t>Nhà 05 tầng</t>
  </si>
  <si>
    <t>2024-2026</t>
  </si>
  <si>
    <t>1475/QĐ-UBND ngày 18/9/2023</t>
  </si>
  <si>
    <t>Cải tạo, sửa chữa nhà làm việc UBND xã Bắc Quỳnh</t>
  </si>
  <si>
    <t xml:space="preserve">xã Bắc Quỳnh </t>
  </si>
  <si>
    <t>3480/QĐ-UBND ngày 21/10/2022</t>
  </si>
  <si>
    <t xml:space="preserve">3004/QĐ-UBND ngày 05/9/2022 </t>
  </si>
  <si>
    <t>Cải tạo, nâng cấp trường Tiểu học xã Vũ Sơn</t>
  </si>
  <si>
    <t>xã Vũ Sơn</t>
  </si>
  <si>
    <t>Đạt chuẩn</t>
  </si>
  <si>
    <t>3180/QĐ-UBND ngày 18/8/2023</t>
  </si>
  <si>
    <t>Cải tạo, nâng cấp trường Mầm non xã Đồng Ý</t>
  </si>
  <si>
    <t>Xã Đồng Ý</t>
  </si>
  <si>
    <t>3127/QĐ-UBND ngày 21/8/2023</t>
  </si>
  <si>
    <t>xã Tân Thành</t>
  </si>
  <si>
    <t>1726/QĐ-UBND ngày 12/7/2023</t>
  </si>
  <si>
    <t>5 xã</t>
  </si>
  <si>
    <t>B3</t>
  </si>
  <si>
    <t>NGUỒN TĂNG THU NĂM 2024</t>
  </si>
  <si>
    <t>Xây dựng cơ sở dữu liệu về đất đai</t>
  </si>
  <si>
    <t>Kiểm kê đất đai năm 2024</t>
  </si>
  <si>
    <t>toàn huyện</t>
  </si>
  <si>
    <t>đất đai</t>
  </si>
  <si>
    <t>2024-2025</t>
  </si>
  <si>
    <t>Sửa chữa các hạng mục phụ trợ trụ sở UBND huyện Bắc Sơn</t>
  </si>
  <si>
    <t>sửa chữa</t>
  </si>
  <si>
    <t>505/QĐ-UBND ngày 22/02/2022</t>
  </si>
  <si>
    <t>Sửa chữa nhà làm việc khối dân vận</t>
  </si>
  <si>
    <t>Nhà vệ sinh phòng Văn hóa và Thông tin</t>
  </si>
  <si>
    <t>Xây mới</t>
  </si>
  <si>
    <t xml:space="preserve">1014/QĐ-UBND ngày 22/4/2022 </t>
  </si>
  <si>
    <t>Dự án lắp đặt màn hình Led trong hội trường TTHC huyện</t>
  </si>
  <si>
    <t>Màn hình Led</t>
  </si>
  <si>
    <t>2785/QĐ-UBND ngày 4/8/2020</t>
  </si>
  <si>
    <t>Chiêu Vũ</t>
  </si>
  <si>
    <t>Trường TH&amp;THCS  xã Chiêu Vũ</t>
  </si>
  <si>
    <t>xã Chiêu Vũ</t>
  </si>
  <si>
    <t>3086/QĐ-UBND ngày 13/9/2022</t>
  </si>
  <si>
    <t>Nâng cấp nhà làm việc UBND xã Chiêu Vũ</t>
  </si>
  <si>
    <t>3239/QĐ-UBND ngày 22/9/2023</t>
  </si>
  <si>
    <t>Trường THCS xã Bắc Quỳnh</t>
  </si>
  <si>
    <t>3308/QĐ-UBND ngày 7/10/2022</t>
  </si>
  <si>
    <t>Mở rộng, nâng cấp Bảo tàng Khởi nghĩa Bắc Sơn</t>
  </si>
  <si>
    <t>xã Long Đống</t>
  </si>
  <si>
    <t>Cải tạo, nâng cấp các hạng mục</t>
  </si>
  <si>
    <t>2023-2024</t>
  </si>
  <si>
    <t>Cải tạo, nâng cấp Trụ sở Công an huyện Bắc Sơn</t>
  </si>
  <si>
    <t>Các hạng mục phụ trợ</t>
  </si>
  <si>
    <t>4620/QĐ-UBND ngày 29/12/2023</t>
  </si>
  <si>
    <t>1158/QĐ-UBND ngày 28/4/2023</t>
  </si>
  <si>
    <t>B4</t>
  </si>
  <si>
    <t>VỐN CHƯƠNG TRÌNH MỤC TIÊU QUỐC GIA</t>
  </si>
  <si>
    <t>-</t>
  </si>
  <si>
    <t>+</t>
  </si>
  <si>
    <t>Trường Mầm non xã Vũ lăng</t>
  </si>
  <si>
    <t>số 1067/QĐ-UBND ngày 06/5/2022</t>
  </si>
  <si>
    <t>Trường tiểu học 1 xã Vũ Lăng</t>
  </si>
  <si>
    <t>số 1101/QĐ-UBND ngày 12/5/2022</t>
  </si>
  <si>
    <t>Trường tiểu học 2 xã Vũ Lăng</t>
  </si>
  <si>
    <t>số 1136/QĐ-UBND ngày 18/5/2022</t>
  </si>
  <si>
    <t>Trường THCS xã Vũ lăng</t>
  </si>
  <si>
    <t>số 1068/QĐ-UBND ngày 06/5/2022</t>
  </si>
  <si>
    <t>Nhà văn hóa xã Vũ lăng</t>
  </si>
  <si>
    <t>số 1122/QĐ-UBND ngày 13/5/2022</t>
  </si>
  <si>
    <t>Đường giao thông Làng Dọc - Liên Lạc xã Vũ Lăng</t>
  </si>
  <si>
    <t>số 1002/QĐ-UBND ngày 21/4/2022</t>
  </si>
  <si>
    <t>Đường giao thông Thanh Yên 1 - Bảo Thanh - Bản Luông xã Vũ Lăng (đấu nối Km11/ĐH.78)</t>
  </si>
  <si>
    <t>số 794/QĐ-UBND ngày 01/4/2022</t>
  </si>
  <si>
    <t>Nhà Văn hóa xã Tân Hương</t>
  </si>
  <si>
    <t>xã Tân Hương</t>
  </si>
  <si>
    <t>Số 3667/QĐ-UBND ngày 14/11/2022</t>
  </si>
  <si>
    <t>Trường Mầm Non xã Long Đống</t>
  </si>
  <si>
    <t>Xã Long Đống</t>
  </si>
  <si>
    <t>Số 1283/QĐ-UBND ngày 16/5/2023</t>
  </si>
  <si>
    <t xml:space="preserve"> Nhà Văn hóa xã Long Đống</t>
  </si>
  <si>
    <t>Số 919/QĐ-UBND ngày 30/3/2023</t>
  </si>
  <si>
    <t>Trường Tiểu học xã Long Đống</t>
  </si>
  <si>
    <t>Số 969/QĐ-UBND ngày 11/4/2023</t>
  </si>
  <si>
    <t>Trường THCS xã Long Đống</t>
  </si>
  <si>
    <t>Số 947/QĐ-UBND ngày 4/4/2023</t>
  </si>
  <si>
    <t>Nhà Văn hóa xã Tân  Thành</t>
  </si>
  <si>
    <t xml:space="preserve"> Nhà Văn hóa xã Nhất Hòa</t>
  </si>
  <si>
    <t>xã Nhất Hòa</t>
  </si>
  <si>
    <t xml:space="preserve"> Trường Mầm non xã Nhất Hòa</t>
  </si>
  <si>
    <t xml:space="preserve"> Trường Tiểu học xã Nhất Hòa</t>
  </si>
  <si>
    <t>Dự án 1: Giải quyết tình trạng thiếu đất ở, nhà ở, đất sản xuất, nước sinh hoạt</t>
  </si>
  <si>
    <t>Cấp nước sinh hoạt xã Vạn Thuỷ</t>
  </si>
  <si>
    <t>Xã Vạn Thuỷ</t>
  </si>
  <si>
    <t>Cấp nước sinh hoạt Tân Hương</t>
  </si>
  <si>
    <t>Dự án 4: Đầu tư cơ sở hạ tầng thiết yếu, phục vụ sản xuất, đời sống trong vùng đồng bào dân tộc thiểu số và miền núi và các đơn vị sự nghiệp công của lĩnh vực dân tộc</t>
  </si>
  <si>
    <t>xã Đặc biệt khó khăn</t>
  </si>
  <si>
    <t>Đường giao thông thôn Dộc Máy; thôn Nà Gá  xã Nhất Hòa</t>
  </si>
  <si>
    <t xml:space="preserve"> Trường Mầm non xã Nhất Hòa </t>
  </si>
  <si>
    <t xml:space="preserve">  Trường Tiểu học xã Nhất Hòa</t>
  </si>
  <si>
    <t>Đường giao thông vào khu di tích nà kheo xã Tân Hương</t>
  </si>
  <si>
    <t>Mương Cốc Muồng thôn Nam Hương 2 xã Tân Hương</t>
  </si>
  <si>
    <t>Mương thủy lợi thôn Cầu Hin xã Tân Hương</t>
  </si>
  <si>
    <t>Đường giao thông thôn Cầu Hin xã Tân Hương</t>
  </si>
  <si>
    <t>Đường bê tông Lân Cấm xã Trấn Yển</t>
  </si>
  <si>
    <t>xã Trấn Yên</t>
  </si>
  <si>
    <t>Trường Tiểu học và Trung học cơ sở xã Tân Thành</t>
  </si>
  <si>
    <t>Trường Mầm Non xã Tân Thành</t>
  </si>
  <si>
    <t>Đường giao thông xã Nà Thí - Bản Khuông xã Vạn Thủy</t>
  </si>
  <si>
    <t>Đường giao thông từ Cầu Suối Nay - Ngã 3 suối cạn xã Tân  Tri</t>
  </si>
  <si>
    <t>xã Tân Tri</t>
  </si>
  <si>
    <t>Thôn đặc biệt khó khăn</t>
  </si>
  <si>
    <t>Mương thôn Tân Kỳ xã Chiêu Vũ</t>
  </si>
  <si>
    <t>Đường giao thông thôn Rạ Lá xã Long Đống</t>
  </si>
  <si>
    <t>Đường giao thông Bản Luông -Thâm Dầu - Kéo Coi  xã Vũ Lăng (tiếp)</t>
  </si>
  <si>
    <t>Đường giao thông Nà Niệc - Ao Nai  xã Nhất Tiến</t>
  </si>
  <si>
    <t>xã Nhất Tiến</t>
  </si>
  <si>
    <t>Cầu Ngầm Cô Kê thôn Tiến Hậu xã Nhất Tiến</t>
  </si>
  <si>
    <t>Đường giao thông Lân Kẽm - Thống Nhất xã Vũ Lễ (tiếp)</t>
  </si>
  <si>
    <t>Đường giao thông xóm Nà Riến, thôn Nà Cái, xã Tân Lập (tiếp)</t>
  </si>
  <si>
    <t>Dự án 5: Phát triển giáo dục đào tạo nâng cao chất lượng nguồn nhân lực</t>
  </si>
  <si>
    <t>Trường Tiểu học và THCS xã Tân Thành xã Tân Thành</t>
  </si>
  <si>
    <t>Trường THCS xã Tân Tri</t>
  </si>
  <si>
    <t>Dự án 6: Bảo tồn, phát huy giá trị văn hóa truyền thống tốt đẹp của các dân tộc thiểu số gắn với phát triển du lịch</t>
  </si>
  <si>
    <t>Nhà văn hóa thôn Mỹ Hòa xã Nhất Hòa</t>
  </si>
  <si>
    <t>xã Nhất Hoà</t>
  </si>
  <si>
    <t>Đường GTNT cấp IV</t>
  </si>
  <si>
    <t>Nước sạch</t>
  </si>
  <si>
    <t>Thuỷ lợi</t>
  </si>
  <si>
    <t>Ngầm tràn</t>
  </si>
  <si>
    <t>Phòng VHTT</t>
  </si>
  <si>
    <t>UBND xã Vạn Thủy</t>
  </si>
  <si>
    <t>UBND xã Tân Hương</t>
  </si>
  <si>
    <t>UBND xã Nhất Hòa</t>
  </si>
  <si>
    <t>UBND xã Chiêu Vũ</t>
  </si>
  <si>
    <t>UBND xã Vũ Lăng</t>
  </si>
  <si>
    <t>UBND xã Vũ Lễ</t>
  </si>
  <si>
    <t>UBND xã Tân Lập</t>
  </si>
  <si>
    <t xml:space="preserve">VỐN ĐẦU TƯ PHÁT TRIỂN CHƯƠNG TRÌNH MTQG XÂY DỰNG NÔNG THÔN MỚI </t>
  </si>
  <si>
    <t xml:space="preserve">VỐN ĐẦU TƯ PHÁT TRIỂN CHƯƠNG TRÌNH MTQG ĐBDTTS&amp;MN </t>
  </si>
  <si>
    <t>Dự án hoàn thành, bàn giao, đưa vào sử dụng đến ngày 31/12/2023</t>
  </si>
  <si>
    <t>Hỗ trợ xi măng làm GTNT  (tối thiếu 25%) và xi măng thuỷ lợi</t>
  </si>
  <si>
    <t>Xi măng làm đường giao thông nông thôn</t>
  </si>
  <si>
    <t>các xã</t>
  </si>
  <si>
    <t>BTXM</t>
  </si>
  <si>
    <t>HT</t>
  </si>
  <si>
    <t>CT</t>
  </si>
  <si>
    <t>KCM</t>
  </si>
  <si>
    <t>Các dự án hoàn thành và đưa vào sử dụng trước ngày 31/12/2023</t>
  </si>
  <si>
    <t xml:space="preserve">vốn đầu tư phát triển chương trình mtqg xây dựng nông thôn mới </t>
  </si>
  <si>
    <t xml:space="preserve">VỐN SỰ NGHIỆP CÁC CHƯƠNG TRÌNH MTQG </t>
  </si>
  <si>
    <t>TỔNG CỘNG:</t>
  </si>
  <si>
    <t xml:space="preserve">Chương trình MTQG PTKTXH vùng ĐBDTTSMN </t>
  </si>
  <si>
    <t>Chương trình MTQG GNBV</t>
  </si>
  <si>
    <t>Chương trình MTQG xây dựng NTM</t>
  </si>
  <si>
    <t>(Kèm theo Kế hoạch số      /KH-UBND ngày   /02/2024 của UBND huyện Bắc Sơn)</t>
  </si>
  <si>
    <t>Đến 30/11/2024 giải ngân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</si>
</sst>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_);_(* \(#,##0\);_(* &quot;-&quot;_);_(@_)"/>
    <numFmt numFmtId="165" formatCode="_(* #,##0.00_);_(* \(#,##0.00\);_(* &quot;-&quot;??_);_(@_)"/>
    <numFmt numFmtId="166" formatCode="#,##0;[Red]#,##0"/>
    <numFmt numFmtId="167" formatCode="#,##0.0"/>
    <numFmt numFmtId="168" formatCode="#,##0.00;[Red]#,##0.00"/>
    <numFmt numFmtId="169" formatCode="_(* #,##0.00_);_(* \(#,##0.00\);_(* &quot;-&quot;_);_(@_)"/>
  </numFmts>
  <fonts count="13" x14ac:knownFonts="1">
    <font>
      <sz val="11"/>
      <color theme="1"/>
      <name val="Times New Roman"/>
      <family val="2"/>
    </font>
    <font>
      <b/>
      <sz val="12"/>
      <name val="Times New Roman"/>
      <family val="1"/>
    </font>
    <font>
      <b/>
      <sz val="10"/>
      <name val="Times New Roman"/>
      <family val="1"/>
    </font>
    <font>
      <sz val="10"/>
      <color rgb="FFFF0000"/>
      <name val="Times New Roman"/>
      <family val="1"/>
    </font>
    <font>
      <sz val="10"/>
      <name val="Times New Roman"/>
      <family val="1"/>
    </font>
    <font>
      <sz val="12"/>
      <color indexed="8"/>
      <name val="Times New Roman"/>
      <family val="2"/>
    </font>
    <font>
      <sz val="11"/>
      <color rgb="FFFF0000"/>
      <name val="Times New Roman"/>
      <family val="1"/>
    </font>
    <font>
      <i/>
      <sz val="12"/>
      <name val="Times New Roman"/>
      <family val="1"/>
    </font>
    <font>
      <sz val="11"/>
      <color theme="1"/>
      <name val="Times New Roman"/>
      <family val="2"/>
    </font>
    <font>
      <sz val="10"/>
      <name val="Arial"/>
      <family val="2"/>
    </font>
    <font>
      <b/>
      <sz val="10"/>
      <color theme="1"/>
      <name val="Times New Roman"/>
      <family val="1"/>
    </font>
    <font>
      <sz val="12"/>
      <name val="Times New Roman"/>
      <family val="1"/>
    </font>
    <font>
      <sz val="10"/>
      <color theme="1"/>
      <name val="Times New Roman"/>
      <family val="1"/>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5" fillId="0" borderId="0"/>
    <xf numFmtId="43" fontId="8" fillId="0" borderId="0" applyFont="0" applyFill="0" applyBorder="0" applyAlignment="0" applyProtection="0"/>
    <xf numFmtId="0" fontId="9" fillId="0" borderId="0"/>
    <xf numFmtId="0" fontId="9" fillId="0" borderId="0"/>
    <xf numFmtId="165" fontId="9" fillId="0" borderId="0" applyFont="0" applyFill="0" applyBorder="0" applyAlignment="0" applyProtection="0"/>
    <xf numFmtId="164" fontId="8" fillId="0" borderId="0" applyFont="0" applyFill="0" applyBorder="0" applyAlignment="0" applyProtection="0"/>
    <xf numFmtId="0" fontId="11" fillId="0" borderId="0"/>
  </cellStyleXfs>
  <cellXfs count="91">
    <xf numFmtId="0" fontId="0" fillId="0" borderId="0" xfId="0"/>
    <xf numFmtId="0" fontId="2" fillId="0" borderId="0" xfId="0" applyFont="1" applyAlignment="1">
      <alignment horizontal="right"/>
    </xf>
    <xf numFmtId="166" fontId="2" fillId="0" borderId="0" xfId="0" applyNumberFormat="1" applyFont="1" applyAlignment="1">
      <alignment horizontal="right"/>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xf numFmtId="0" fontId="4" fillId="0" borderId="0" xfId="0" applyFont="1" applyAlignment="1">
      <alignment vertical="center"/>
    </xf>
    <xf numFmtId="0" fontId="2" fillId="0" borderId="7" xfId="0" applyFont="1" applyBorder="1" applyAlignment="1">
      <alignment horizontal="center" vertical="center" wrapText="1"/>
    </xf>
    <xf numFmtId="0" fontId="4" fillId="0" borderId="7" xfId="0" applyFont="1" applyBorder="1" applyAlignment="1">
      <alignment horizontal="center" vertical="center"/>
    </xf>
    <xf numFmtId="0" fontId="4" fillId="0" borderId="0" xfId="0" applyFont="1" applyAlignment="1">
      <alignment horizontal="center" vertical="center"/>
    </xf>
    <xf numFmtId="0" fontId="6" fillId="0" borderId="0" xfId="0" applyFont="1"/>
    <xf numFmtId="0" fontId="2" fillId="0" borderId="6" xfId="0" applyFont="1" applyBorder="1" applyAlignment="1">
      <alignment horizontal="center" vertical="center" wrapText="1"/>
    </xf>
    <xf numFmtId="0" fontId="2" fillId="0" borderId="6" xfId="1" applyFont="1" applyBorder="1" applyAlignment="1">
      <alignment horizontal="center" vertical="center" wrapText="1"/>
    </xf>
    <xf numFmtId="1" fontId="2" fillId="0" borderId="6" xfId="1" applyNumberFormat="1" applyFont="1" applyBorder="1" applyAlignment="1">
      <alignment horizontal="center" vertical="center" wrapText="1"/>
    </xf>
    <xf numFmtId="0" fontId="2" fillId="0" borderId="7" xfId="0" applyFont="1" applyBorder="1" applyAlignment="1">
      <alignment horizontal="center" vertical="center"/>
    </xf>
    <xf numFmtId="49" fontId="2" fillId="0" borderId="7" xfId="0" applyNumberFormat="1" applyFont="1" applyBorder="1" applyAlignment="1">
      <alignment horizontal="center" vertical="center"/>
    </xf>
    <xf numFmtId="49" fontId="4" fillId="0" borderId="7" xfId="0" applyNumberFormat="1" applyFont="1" applyBorder="1" applyAlignment="1">
      <alignment horizontal="center" vertical="center"/>
    </xf>
    <xf numFmtId="0" fontId="4" fillId="0" borderId="7" xfId="3" applyFont="1" applyBorder="1" applyAlignment="1">
      <alignment horizontal="left" vertical="center" wrapText="1"/>
    </xf>
    <xf numFmtId="49" fontId="4" fillId="0" borderId="7" xfId="4" applyNumberFormat="1" applyFont="1" applyBorder="1" applyAlignment="1">
      <alignment horizontal="center" vertical="center" wrapText="1"/>
    </xf>
    <xf numFmtId="167" fontId="4" fillId="0" borderId="7" xfId="5" applyNumberFormat="1" applyFont="1" applyFill="1" applyBorder="1" applyAlignment="1" applyProtection="1">
      <alignment horizontal="center" vertical="center" wrapText="1"/>
    </xf>
    <xf numFmtId="43" fontId="4" fillId="0" borderId="7" xfId="2" applyFont="1" applyFill="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0" fontId="0" fillId="0" borderId="0" xfId="0" applyAlignment="1">
      <alignment horizontal="center"/>
    </xf>
    <xf numFmtId="0" fontId="2" fillId="0" borderId="6" xfId="0" applyFont="1" applyBorder="1" applyAlignment="1">
      <alignment horizontal="left" vertical="center" wrapText="1"/>
    </xf>
    <xf numFmtId="0" fontId="4" fillId="0" borderId="7" xfId="0" applyFont="1" applyBorder="1" applyAlignment="1">
      <alignment horizontal="left" vertical="center"/>
    </xf>
    <xf numFmtId="0" fontId="2" fillId="0" borderId="7" xfId="0" applyFont="1" applyBorder="1" applyAlignment="1">
      <alignment horizontal="left" vertical="center" wrapText="1"/>
    </xf>
    <xf numFmtId="0" fontId="2" fillId="0" borderId="7" xfId="0" applyFont="1" applyBorder="1" applyAlignment="1">
      <alignment horizontal="left" vertical="center"/>
    </xf>
    <xf numFmtId="0" fontId="0" fillId="0" borderId="0" xfId="0" applyAlignment="1">
      <alignment horizontal="left"/>
    </xf>
    <xf numFmtId="0" fontId="0" fillId="0" borderId="0" xfId="0" applyAlignment="1">
      <alignment horizontal="center" vertical="center"/>
    </xf>
    <xf numFmtId="0" fontId="2" fillId="0" borderId="0" xfId="0" applyFont="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12" fillId="0" borderId="0" xfId="0" applyFont="1" applyAlignment="1">
      <alignment horizontal="center"/>
    </xf>
    <xf numFmtId="0" fontId="12" fillId="0" borderId="0" xfId="0" applyFont="1" applyAlignment="1">
      <alignment horizontal="left"/>
    </xf>
    <xf numFmtId="0" fontId="12" fillId="0" borderId="0" xfId="0" applyFont="1"/>
    <xf numFmtId="0" fontId="3" fillId="0" borderId="0" xfId="0" applyFont="1"/>
    <xf numFmtId="0" fontId="12" fillId="0" borderId="0" xfId="0" applyFont="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horizontal="left" vertical="center"/>
    </xf>
    <xf numFmtId="0" fontId="2" fillId="2" borderId="7" xfId="0" applyFont="1" applyFill="1" applyBorder="1" applyAlignment="1">
      <alignment horizontal="left" vertical="center" wrapText="1"/>
    </xf>
    <xf numFmtId="0" fontId="2" fillId="2" borderId="7" xfId="0" applyFont="1" applyFill="1" applyBorder="1" applyAlignment="1">
      <alignment horizontal="center" vertical="center" wrapText="1"/>
    </xf>
    <xf numFmtId="0" fontId="4" fillId="0" borderId="7" xfId="3" applyFont="1" applyBorder="1" applyAlignment="1">
      <alignment horizontal="center" vertical="center" wrapText="1"/>
    </xf>
    <xf numFmtId="0" fontId="4" fillId="0" borderId="7" xfId="7" applyFont="1" applyBorder="1" applyAlignment="1">
      <alignment horizontal="center" vertical="center" wrapText="1"/>
    </xf>
    <xf numFmtId="1" fontId="4" fillId="0" borderId="7" xfId="3" applyNumberFormat="1" applyFont="1" applyBorder="1" applyAlignment="1">
      <alignment horizontal="center" vertical="center" wrapText="1"/>
    </xf>
    <xf numFmtId="167" fontId="4" fillId="2" borderId="7" xfId="5" applyNumberFormat="1" applyFont="1" applyFill="1" applyBorder="1" applyAlignment="1" applyProtection="1">
      <alignment horizontal="center" vertical="center" wrapText="1"/>
    </xf>
    <xf numFmtId="168" fontId="2" fillId="2" borderId="7" xfId="0" applyNumberFormat="1" applyFont="1" applyFill="1" applyBorder="1" applyAlignment="1">
      <alignment vertical="center"/>
    </xf>
    <xf numFmtId="168" fontId="4" fillId="0" borderId="7" xfId="0" applyNumberFormat="1" applyFont="1" applyBorder="1" applyAlignment="1">
      <alignment vertical="center"/>
    </xf>
    <xf numFmtId="0" fontId="2" fillId="4" borderId="7" xfId="0" applyFont="1" applyFill="1" applyBorder="1" applyAlignment="1">
      <alignment horizontal="center" vertical="center"/>
    </xf>
    <xf numFmtId="0" fontId="2" fillId="4" borderId="7" xfId="0" applyFont="1" applyFill="1" applyBorder="1" applyAlignment="1">
      <alignment horizontal="left" vertical="center"/>
    </xf>
    <xf numFmtId="168" fontId="2" fillId="4" borderId="7" xfId="0" applyNumberFormat="1" applyFont="1" applyFill="1" applyBorder="1" applyAlignment="1">
      <alignment vertical="center"/>
    </xf>
    <xf numFmtId="0" fontId="2" fillId="0" borderId="6" xfId="0" applyFont="1" applyBorder="1" applyAlignment="1">
      <alignment horizontal="center" vertical="center"/>
    </xf>
    <xf numFmtId="0" fontId="4" fillId="2" borderId="7" xfId="0" applyFont="1" applyFill="1" applyBorder="1" applyAlignment="1">
      <alignment vertical="center"/>
    </xf>
    <xf numFmtId="0" fontId="4" fillId="2" borderId="7" xfId="0" applyFont="1" applyFill="1" applyBorder="1" applyAlignment="1">
      <alignment horizontal="center" vertical="center"/>
    </xf>
    <xf numFmtId="0" fontId="4" fillId="0" borderId="7" xfId="0" applyFont="1" applyBorder="1" applyAlignment="1">
      <alignment vertical="center"/>
    </xf>
    <xf numFmtId="0" fontId="2" fillId="2" borderId="7" xfId="0" applyFont="1" applyFill="1" applyBorder="1" applyAlignment="1">
      <alignment vertical="center"/>
    </xf>
    <xf numFmtId="168" fontId="4" fillId="0" borderId="7" xfId="0" applyNumberFormat="1" applyFont="1" applyBorder="1" applyAlignment="1">
      <alignment vertical="center" wrapText="1"/>
    </xf>
    <xf numFmtId="0" fontId="2" fillId="0" borderId="7" xfId="0" applyFont="1" applyBorder="1" applyAlignment="1">
      <alignment vertical="center"/>
    </xf>
    <xf numFmtId="168" fontId="2" fillId="0" borderId="7" xfId="0" applyNumberFormat="1" applyFont="1" applyBorder="1" applyAlignment="1">
      <alignment vertical="center"/>
    </xf>
    <xf numFmtId="0" fontId="4" fillId="0" borderId="7" xfId="0" applyFont="1" applyBorder="1" applyAlignment="1">
      <alignment vertical="center" wrapText="1"/>
    </xf>
    <xf numFmtId="0" fontId="4" fillId="2" borderId="7" xfId="0" applyFont="1" applyFill="1" applyBorder="1" applyAlignment="1">
      <alignment horizontal="center" vertical="center" wrapText="1"/>
    </xf>
    <xf numFmtId="0" fontId="4" fillId="2" borderId="7" xfId="0" applyFont="1" applyFill="1" applyBorder="1" applyAlignment="1">
      <alignment horizontal="left" vertical="center" wrapText="1"/>
    </xf>
    <xf numFmtId="168" fontId="4" fillId="2" borderId="7" xfId="0" applyNumberFormat="1" applyFont="1" applyFill="1" applyBorder="1" applyAlignment="1">
      <alignment vertical="center"/>
    </xf>
    <xf numFmtId="168" fontId="4" fillId="0" borderId="0" xfId="0" applyNumberFormat="1" applyFont="1" applyAlignment="1">
      <alignment vertical="center"/>
    </xf>
    <xf numFmtId="0" fontId="2" fillId="3" borderId="7" xfId="0" applyFont="1" applyFill="1" applyBorder="1" applyAlignment="1">
      <alignment horizontal="center" vertical="center"/>
    </xf>
    <xf numFmtId="0" fontId="2" fillId="3" borderId="7" xfId="0" applyFont="1" applyFill="1" applyBorder="1" applyAlignment="1">
      <alignment horizontal="left" vertical="center" wrapText="1"/>
    </xf>
    <xf numFmtId="0" fontId="2" fillId="3" borderId="7" xfId="0" applyFont="1" applyFill="1" applyBorder="1" applyAlignment="1">
      <alignment vertical="center"/>
    </xf>
    <xf numFmtId="169" fontId="2" fillId="3" borderId="7" xfId="6" applyNumberFormat="1" applyFont="1" applyFill="1" applyBorder="1" applyAlignment="1">
      <alignment horizontal="right" vertical="center"/>
    </xf>
    <xf numFmtId="164" fontId="4" fillId="0" borderId="7" xfId="0" applyNumberFormat="1" applyFont="1" applyBorder="1" applyAlignment="1">
      <alignment vertical="center"/>
    </xf>
    <xf numFmtId="0" fontId="4" fillId="0" borderId="7" xfId="0" applyFont="1" applyBorder="1" applyAlignment="1">
      <alignment horizontal="center"/>
    </xf>
    <xf numFmtId="0" fontId="4" fillId="0" borderId="7" xfId="0" applyFont="1" applyBorder="1"/>
    <xf numFmtId="164" fontId="4" fillId="0" borderId="7" xfId="0" applyNumberFormat="1" applyFont="1" applyBorder="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1" fillId="0" borderId="0" xfId="0" applyFont="1" applyAlignment="1">
      <alignment horizontal="center" vertical="center"/>
    </xf>
    <xf numFmtId="0" fontId="2" fillId="0" borderId="5" xfId="0" applyFont="1" applyBorder="1" applyAlignment="1">
      <alignment horizontal="center" vertical="center" wrapText="1"/>
    </xf>
    <xf numFmtId="0" fontId="2" fillId="0" borderId="1" xfId="1" applyFont="1" applyBorder="1" applyAlignment="1">
      <alignment horizontal="center" vertical="center" wrapText="1"/>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1" fontId="2" fillId="0" borderId="1" xfId="1" applyNumberFormat="1" applyFont="1" applyBorder="1" applyAlignment="1">
      <alignment horizontal="center" vertical="center" wrapText="1"/>
    </xf>
    <xf numFmtId="1" fontId="2" fillId="0" borderId="5" xfId="1" applyNumberFormat="1" applyFont="1" applyBorder="1" applyAlignment="1">
      <alignment horizontal="center" vertical="center" wrapText="1"/>
    </xf>
    <xf numFmtId="1" fontId="2" fillId="0" borderId="6" xfId="1"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0" borderId="0" xfId="0" applyFont="1" applyAlignment="1">
      <alignment horizontal="center" vertical="center"/>
    </xf>
  </cellXfs>
  <cellStyles count="8">
    <cellStyle name="Comma" xfId="2" builtinId="3"/>
    <cellStyle name="Comma [0]" xfId="6" builtinId="6"/>
    <cellStyle name="Comma 3 4" xfId="5" xr:uid="{00000000-0005-0000-0000-000002000000}"/>
    <cellStyle name="f_Danhmuc_Quyhoach2009 2" xfId="3" xr:uid="{00000000-0005-0000-0000-000003000000}"/>
    <cellStyle name="Normal" xfId="0" builtinId="0"/>
    <cellStyle name="Normal 2 4 2" xfId="7" xr:uid="{00000000-0005-0000-0000-000005000000}"/>
    <cellStyle name="Normal 3 2" xfId="1" xr:uid="{00000000-0005-0000-0000-000006000000}"/>
    <cellStyle name="Normal_Bieu mau (CV )"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rtition%2003%20-%20NTFS%20-%20132.07%20GB%20-%20DU%20LIEU/Root/P.TCKH/2024/8.GIAO%20CHI%20TI&#202;U%20KH%20PTKTXH%204568/3.%20(&#272;&#250;ng)%20Phan-bo-von-&#272;TC-2024-27-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11.TH"/>
      <sheetName val="B12.NSĐP"/>
      <sheetName val="B13.NSĐP (Ngoai KH 2016-2020)"/>
      <sheetName val="B18.TONGHOP"/>
      <sheetName val="B19.ĐT_NQ16.24_Đ"/>
      <sheetName val="B20.ĐT_SDĐ.24"/>
      <sheetName val="B16.SXKT"/>
      <sheetName val="B21.ĐT_TANGTHU24"/>
      <sheetName val="B09.DKNSTW_MTQG"/>
      <sheetName val="B16.CBĐT"/>
      <sheetName val="B17.Nguon thu"/>
      <sheetName val="B22.ĐT_NTM24"/>
      <sheetName val="B23.ĐT_DTTSMN24"/>
      <sheetName val="B08.ĐT_PHKT"/>
      <sheetName val="THMT"/>
      <sheetName val="DK.MTQG"/>
    </sheetNames>
    <sheetDataSet>
      <sheetData sheetId="0"/>
      <sheetData sheetId="1"/>
      <sheetData sheetId="2"/>
      <sheetData sheetId="3">
        <row r="23">
          <cell r="D23">
            <v>14746</v>
          </cell>
        </row>
        <row r="24">
          <cell r="D24">
            <v>7543</v>
          </cell>
        </row>
        <row r="25">
          <cell r="D25">
            <v>3070</v>
          </cell>
          <cell r="E25">
            <v>2590</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1"/>
  <sheetViews>
    <sheetView tabSelected="1" view="pageBreakPreview" topLeftCell="C1" zoomScaleNormal="100" zoomScaleSheetLayoutView="100" workbookViewId="0">
      <pane ySplit="7" topLeftCell="A131" activePane="bottomLeft" state="frozen"/>
      <selection pane="bottomLeft" activeCell="R6" sqref="R6:S6"/>
    </sheetView>
  </sheetViews>
  <sheetFormatPr defaultRowHeight="13.8" x14ac:dyDescent="0.25"/>
  <cols>
    <col min="1" max="1" width="4.44140625" style="23" bestFit="1" customWidth="1"/>
    <col min="2" max="2" width="32.77734375" style="28" bestFit="1" customWidth="1"/>
    <col min="3" max="3" width="8.21875" bestFit="1" customWidth="1"/>
    <col min="4" max="4" width="8.5546875" bestFit="1" customWidth="1"/>
    <col min="5" max="5" width="9" style="23" bestFit="1" customWidth="1"/>
    <col min="6" max="6" width="10.21875" customWidth="1"/>
    <col min="7" max="7" width="11.21875" bestFit="1" customWidth="1"/>
    <col min="8" max="8" width="9.21875" bestFit="1" customWidth="1"/>
    <col min="9" max="9" width="11" customWidth="1"/>
    <col min="10" max="10" width="12.21875" bestFit="1" customWidth="1"/>
    <col min="11" max="11" width="10.21875" style="10" bestFit="1" customWidth="1"/>
    <col min="12" max="12" width="10.77734375" style="10" bestFit="1" customWidth="1"/>
    <col min="13" max="14" width="10.21875" style="10" bestFit="1" customWidth="1"/>
    <col min="15" max="15" width="13.77734375" style="10" customWidth="1"/>
    <col min="16" max="16" width="14.44140625" style="10" customWidth="1"/>
    <col min="17" max="17" width="13.77734375" style="10" customWidth="1"/>
    <col min="18" max="18" width="13" style="10" customWidth="1"/>
    <col min="19" max="19" width="14.21875" style="10" customWidth="1"/>
    <col min="20" max="20" width="7.77734375" bestFit="1" customWidth="1"/>
    <col min="21" max="21" width="7.21875" style="29" bestFit="1" customWidth="1"/>
  </cols>
  <sheetData>
    <row r="1" spans="1:33" s="5" customFormat="1" ht="15.6" x14ac:dyDescent="0.25">
      <c r="A1" s="79" t="s">
        <v>18</v>
      </c>
      <c r="B1" s="79"/>
      <c r="C1" s="79"/>
      <c r="D1" s="79"/>
      <c r="E1" s="79"/>
      <c r="F1" s="79"/>
      <c r="G1" s="79"/>
      <c r="H1" s="79"/>
      <c r="I1" s="79"/>
      <c r="J1" s="79"/>
      <c r="K1" s="79"/>
      <c r="L1" s="79"/>
      <c r="M1" s="79"/>
      <c r="N1" s="79"/>
      <c r="O1" s="79"/>
      <c r="P1" s="79"/>
      <c r="Q1" s="79"/>
      <c r="R1" s="79"/>
      <c r="S1" s="79"/>
      <c r="T1" s="79"/>
      <c r="U1" s="79"/>
      <c r="V1" s="1"/>
      <c r="W1" s="2"/>
      <c r="X1" s="1"/>
      <c r="Y1" s="1"/>
      <c r="Z1" s="3"/>
      <c r="AA1" s="3"/>
      <c r="AB1" s="3"/>
      <c r="AC1" s="3"/>
      <c r="AD1" s="3"/>
      <c r="AE1" s="3"/>
      <c r="AF1" s="4"/>
      <c r="AG1" s="4"/>
    </row>
    <row r="2" spans="1:33" s="5" customFormat="1" ht="15.6" x14ac:dyDescent="0.25">
      <c r="A2" s="90" t="s">
        <v>244</v>
      </c>
      <c r="B2" s="90"/>
      <c r="C2" s="90"/>
      <c r="D2" s="90"/>
      <c r="E2" s="90"/>
      <c r="F2" s="90"/>
      <c r="G2" s="90"/>
      <c r="H2" s="90"/>
      <c r="I2" s="90"/>
      <c r="J2" s="90"/>
      <c r="K2" s="90"/>
      <c r="L2" s="90"/>
      <c r="M2" s="90"/>
      <c r="N2" s="90"/>
      <c r="O2" s="90"/>
      <c r="P2" s="90"/>
      <c r="Q2" s="90"/>
      <c r="R2" s="90"/>
      <c r="S2" s="90"/>
      <c r="T2" s="90"/>
      <c r="U2" s="90"/>
      <c r="V2" s="1"/>
      <c r="W2" s="2"/>
      <c r="X2" s="1"/>
      <c r="Y2" s="1"/>
      <c r="Z2" s="3"/>
      <c r="AA2" s="3"/>
      <c r="AB2" s="3"/>
      <c r="AC2" s="3"/>
      <c r="AD2" s="3"/>
      <c r="AE2" s="3"/>
      <c r="AF2" s="4"/>
      <c r="AG2" s="4"/>
    </row>
    <row r="4" spans="1:33" s="6" customFormat="1" ht="26.25" customHeight="1" x14ac:dyDescent="0.25">
      <c r="A4" s="75" t="s">
        <v>0</v>
      </c>
      <c r="B4" s="75" t="s">
        <v>19</v>
      </c>
      <c r="C4" s="75" t="s">
        <v>1</v>
      </c>
      <c r="D4" s="81" t="s">
        <v>2</v>
      </c>
      <c r="E4" s="84" t="s">
        <v>3</v>
      </c>
      <c r="F4" s="72" t="s">
        <v>4</v>
      </c>
      <c r="G4" s="73"/>
      <c r="H4" s="74"/>
      <c r="I4" s="75" t="s">
        <v>20</v>
      </c>
      <c r="J4" s="75" t="s">
        <v>5</v>
      </c>
      <c r="K4" s="87" t="s">
        <v>6</v>
      </c>
      <c r="L4" s="88"/>
      <c r="M4" s="89"/>
      <c r="N4" s="72" t="s">
        <v>22</v>
      </c>
      <c r="O4" s="73"/>
      <c r="P4" s="73"/>
      <c r="Q4" s="73"/>
      <c r="R4" s="73"/>
      <c r="S4" s="73"/>
      <c r="T4" s="75" t="s">
        <v>7</v>
      </c>
      <c r="U4" s="75" t="s">
        <v>8</v>
      </c>
    </row>
    <row r="5" spans="1:33" s="6" customFormat="1" ht="13.2" customHeight="1" x14ac:dyDescent="0.25">
      <c r="A5" s="80"/>
      <c r="B5" s="80"/>
      <c r="C5" s="80"/>
      <c r="D5" s="82"/>
      <c r="E5" s="85"/>
      <c r="F5" s="75" t="s">
        <v>9</v>
      </c>
      <c r="G5" s="72" t="s">
        <v>10</v>
      </c>
      <c r="H5" s="74"/>
      <c r="I5" s="80"/>
      <c r="J5" s="80"/>
      <c r="K5" s="75" t="s">
        <v>11</v>
      </c>
      <c r="L5" s="72" t="s">
        <v>12</v>
      </c>
      <c r="M5" s="74"/>
      <c r="N5" s="77" t="s">
        <v>11</v>
      </c>
      <c r="O5" s="72" t="s">
        <v>12</v>
      </c>
      <c r="P5" s="73"/>
      <c r="Q5" s="73"/>
      <c r="R5" s="73"/>
      <c r="S5" s="73"/>
      <c r="T5" s="80"/>
      <c r="U5" s="80"/>
    </row>
    <row r="6" spans="1:33" s="6" customFormat="1" ht="55.5" customHeight="1" x14ac:dyDescent="0.25">
      <c r="A6" s="76"/>
      <c r="B6" s="76"/>
      <c r="C6" s="76"/>
      <c r="D6" s="83"/>
      <c r="E6" s="86"/>
      <c r="F6" s="76"/>
      <c r="G6" s="7" t="s">
        <v>11</v>
      </c>
      <c r="H6" s="7" t="s">
        <v>13</v>
      </c>
      <c r="I6" s="76"/>
      <c r="J6" s="76"/>
      <c r="K6" s="76"/>
      <c r="L6" s="7" t="s">
        <v>14</v>
      </c>
      <c r="M6" s="7" t="s">
        <v>15</v>
      </c>
      <c r="N6" s="78"/>
      <c r="O6" s="75" t="s">
        <v>21</v>
      </c>
      <c r="P6" s="72" t="s">
        <v>24</v>
      </c>
      <c r="Q6" s="74"/>
      <c r="R6" s="72" t="s">
        <v>27</v>
      </c>
      <c r="S6" s="74"/>
      <c r="T6" s="76"/>
      <c r="U6" s="76"/>
      <c r="W6" s="6" t="s">
        <v>23</v>
      </c>
    </row>
    <row r="7" spans="1:33" s="6" customFormat="1" ht="55.5" customHeight="1" x14ac:dyDescent="0.25">
      <c r="A7" s="11"/>
      <c r="B7" s="24"/>
      <c r="C7" s="11"/>
      <c r="D7" s="12"/>
      <c r="E7" s="13"/>
      <c r="F7" s="11"/>
      <c r="G7" s="7"/>
      <c r="H7" s="7"/>
      <c r="I7" s="11"/>
      <c r="J7" s="11"/>
      <c r="K7" s="11"/>
      <c r="L7" s="7"/>
      <c r="M7" s="7"/>
      <c r="N7" s="51"/>
      <c r="O7" s="76"/>
      <c r="P7" s="7" t="s">
        <v>25</v>
      </c>
      <c r="Q7" s="7" t="s">
        <v>245</v>
      </c>
      <c r="R7" s="7" t="s">
        <v>28</v>
      </c>
      <c r="S7" s="7" t="s">
        <v>26</v>
      </c>
      <c r="T7" s="11"/>
      <c r="U7" s="11"/>
    </row>
    <row r="8" spans="1:33" s="9" customFormat="1" ht="13.2" x14ac:dyDescent="0.25">
      <c r="A8" s="8">
        <v>1</v>
      </c>
      <c r="B8" s="25">
        <v>2</v>
      </c>
      <c r="C8" s="8">
        <v>3</v>
      </c>
      <c r="D8" s="8">
        <v>4</v>
      </c>
      <c r="E8" s="8">
        <v>5</v>
      </c>
      <c r="F8" s="8">
        <v>6</v>
      </c>
      <c r="G8" s="8">
        <v>7</v>
      </c>
      <c r="H8" s="8">
        <v>8</v>
      </c>
      <c r="I8" s="8">
        <v>9</v>
      </c>
      <c r="J8" s="8">
        <v>10</v>
      </c>
      <c r="K8" s="8" t="s">
        <v>16</v>
      </c>
      <c r="L8" s="8">
        <v>12</v>
      </c>
      <c r="M8" s="8">
        <v>13</v>
      </c>
      <c r="N8" s="8" t="s">
        <v>17</v>
      </c>
      <c r="O8" s="8">
        <v>15</v>
      </c>
      <c r="P8" s="8">
        <v>16</v>
      </c>
      <c r="Q8" s="8">
        <v>17</v>
      </c>
      <c r="R8" s="8">
        <v>18</v>
      </c>
      <c r="S8" s="8">
        <v>19</v>
      </c>
      <c r="T8" s="8">
        <v>20</v>
      </c>
      <c r="U8" s="8">
        <v>21</v>
      </c>
    </row>
    <row r="9" spans="1:33" s="30" customFormat="1" ht="13.2" x14ac:dyDescent="0.25">
      <c r="A9" s="48"/>
      <c r="B9" s="49" t="s">
        <v>240</v>
      </c>
      <c r="C9" s="48"/>
      <c r="D9" s="48"/>
      <c r="E9" s="48"/>
      <c r="F9" s="48"/>
      <c r="G9" s="50">
        <f>G10+G108</f>
        <v>312550.59499999997</v>
      </c>
      <c r="H9" s="50">
        <f t="shared" ref="H9:S9" si="0">H10+H108</f>
        <v>137</v>
      </c>
      <c r="I9" s="50">
        <f t="shared" si="0"/>
        <v>121493.245</v>
      </c>
      <c r="J9" s="50">
        <f t="shared" si="0"/>
        <v>102739.878</v>
      </c>
      <c r="K9" s="50">
        <f t="shared" si="0"/>
        <v>112417.4</v>
      </c>
      <c r="L9" s="50">
        <f t="shared" si="0"/>
        <v>0</v>
      </c>
      <c r="M9" s="50">
        <f t="shared" si="0"/>
        <v>112417.4</v>
      </c>
      <c r="N9" s="50">
        <f t="shared" si="0"/>
        <v>112417.4</v>
      </c>
      <c r="O9" s="50">
        <f t="shared" si="0"/>
        <v>29002</v>
      </c>
      <c r="P9" s="50">
        <f t="shared" si="0"/>
        <v>12648.3</v>
      </c>
      <c r="Q9" s="50">
        <f t="shared" si="0"/>
        <v>5270.7000000000007</v>
      </c>
      <c r="R9" s="50">
        <f t="shared" si="0"/>
        <v>27192.760000000002</v>
      </c>
      <c r="S9" s="50">
        <f t="shared" si="0"/>
        <v>38303.64</v>
      </c>
      <c r="T9" s="48"/>
      <c r="U9" s="48"/>
    </row>
    <row r="10" spans="1:33" s="31" customFormat="1" ht="13.2" x14ac:dyDescent="0.25">
      <c r="A10" s="38" t="s">
        <v>29</v>
      </c>
      <c r="B10" s="40" t="s">
        <v>30</v>
      </c>
      <c r="C10" s="52"/>
      <c r="D10" s="52"/>
      <c r="E10" s="53"/>
      <c r="F10" s="52"/>
      <c r="G10" s="46">
        <f>G11+G14</f>
        <v>312550.59499999997</v>
      </c>
      <c r="H10" s="46">
        <f t="shared" ref="H10:S10" si="1">H11+H14</f>
        <v>137</v>
      </c>
      <c r="I10" s="46">
        <f t="shared" si="1"/>
        <v>121493.245</v>
      </c>
      <c r="J10" s="46">
        <f t="shared" si="1"/>
        <v>102739.878</v>
      </c>
      <c r="K10" s="46">
        <f t="shared" si="1"/>
        <v>84468.4</v>
      </c>
      <c r="L10" s="46">
        <f t="shared" si="1"/>
        <v>0</v>
      </c>
      <c r="M10" s="46">
        <f t="shared" si="1"/>
        <v>84468.4</v>
      </c>
      <c r="N10" s="46">
        <f t="shared" si="1"/>
        <v>84468.4</v>
      </c>
      <c r="O10" s="46">
        <f t="shared" si="1"/>
        <v>29002</v>
      </c>
      <c r="P10" s="46">
        <f t="shared" si="1"/>
        <v>12648.3</v>
      </c>
      <c r="Q10" s="46">
        <f t="shared" si="1"/>
        <v>5270.7000000000007</v>
      </c>
      <c r="R10" s="46">
        <f t="shared" si="1"/>
        <v>16013.16</v>
      </c>
      <c r="S10" s="46">
        <f t="shared" si="1"/>
        <v>21534.239999999998</v>
      </c>
      <c r="T10" s="52"/>
      <c r="U10" s="53"/>
    </row>
    <row r="11" spans="1:33" s="31" customFormat="1" ht="13.2" x14ac:dyDescent="0.25">
      <c r="A11" s="14" t="s">
        <v>31</v>
      </c>
      <c r="B11" s="26" t="s">
        <v>32</v>
      </c>
      <c r="C11" s="54"/>
      <c r="D11" s="54"/>
      <c r="E11" s="8"/>
      <c r="F11" s="54"/>
      <c r="G11" s="47"/>
      <c r="H11" s="47"/>
      <c r="I11" s="47"/>
      <c r="J11" s="47"/>
      <c r="K11" s="47"/>
      <c r="L11" s="47"/>
      <c r="M11" s="47"/>
      <c r="N11" s="47"/>
      <c r="O11" s="47"/>
      <c r="P11" s="47"/>
      <c r="Q11" s="47"/>
      <c r="R11" s="47"/>
      <c r="S11" s="47"/>
      <c r="T11" s="54"/>
      <c r="U11" s="8"/>
    </row>
    <row r="12" spans="1:33" s="31" customFormat="1" ht="13.2" x14ac:dyDescent="0.25">
      <c r="A12" s="15" t="s">
        <v>33</v>
      </c>
      <c r="B12" s="27" t="s">
        <v>34</v>
      </c>
      <c r="C12" s="54"/>
      <c r="D12" s="54"/>
      <c r="E12" s="8"/>
      <c r="F12" s="54"/>
      <c r="G12" s="47"/>
      <c r="H12" s="47"/>
      <c r="I12" s="47"/>
      <c r="J12" s="47"/>
      <c r="K12" s="47"/>
      <c r="L12" s="47"/>
      <c r="M12" s="47"/>
      <c r="N12" s="47"/>
      <c r="O12" s="47"/>
      <c r="P12" s="47"/>
      <c r="Q12" s="47"/>
      <c r="R12" s="47"/>
      <c r="S12" s="47"/>
      <c r="T12" s="54"/>
      <c r="U12" s="8"/>
    </row>
    <row r="13" spans="1:33" s="31" customFormat="1" ht="13.2" x14ac:dyDescent="0.25">
      <c r="A13" s="16" t="s">
        <v>35</v>
      </c>
      <c r="B13" s="17"/>
      <c r="C13" s="18"/>
      <c r="D13" s="54"/>
      <c r="E13" s="8"/>
      <c r="F13" s="54"/>
      <c r="G13" s="47"/>
      <c r="H13" s="47"/>
      <c r="I13" s="47"/>
      <c r="J13" s="47"/>
      <c r="K13" s="47"/>
      <c r="L13" s="47"/>
      <c r="M13" s="47"/>
      <c r="N13" s="47"/>
      <c r="O13" s="47"/>
      <c r="P13" s="47"/>
      <c r="Q13" s="47"/>
      <c r="R13" s="47"/>
      <c r="S13" s="47"/>
      <c r="T13" s="54"/>
      <c r="U13" s="8"/>
    </row>
    <row r="14" spans="1:33" s="32" customFormat="1" ht="13.2" x14ac:dyDescent="0.25">
      <c r="A14" s="41" t="s">
        <v>37</v>
      </c>
      <c r="B14" s="40" t="s">
        <v>38</v>
      </c>
      <c r="C14" s="55"/>
      <c r="D14" s="55"/>
      <c r="E14" s="38"/>
      <c r="F14" s="55"/>
      <c r="G14" s="46">
        <f>+G15+G26+G42+G56</f>
        <v>312550.59499999997</v>
      </c>
      <c r="H14" s="46">
        <f t="shared" ref="H14:S14" si="2">+H15+H26+H42+H56</f>
        <v>137</v>
      </c>
      <c r="I14" s="46">
        <f t="shared" si="2"/>
        <v>121493.245</v>
      </c>
      <c r="J14" s="46">
        <f t="shared" si="2"/>
        <v>102739.878</v>
      </c>
      <c r="K14" s="46">
        <f t="shared" si="2"/>
        <v>84468.4</v>
      </c>
      <c r="L14" s="46">
        <f t="shared" si="2"/>
        <v>0</v>
      </c>
      <c r="M14" s="46">
        <f t="shared" si="2"/>
        <v>84468.4</v>
      </c>
      <c r="N14" s="46">
        <f t="shared" si="2"/>
        <v>84468.4</v>
      </c>
      <c r="O14" s="46">
        <f t="shared" si="2"/>
        <v>29002</v>
      </c>
      <c r="P14" s="46">
        <f t="shared" si="2"/>
        <v>12648.3</v>
      </c>
      <c r="Q14" s="46">
        <f t="shared" si="2"/>
        <v>5270.7000000000007</v>
      </c>
      <c r="R14" s="46">
        <f t="shared" si="2"/>
        <v>16013.16</v>
      </c>
      <c r="S14" s="46">
        <f t="shared" si="2"/>
        <v>21534.239999999998</v>
      </c>
      <c r="T14" s="55"/>
      <c r="U14" s="38"/>
    </row>
    <row r="15" spans="1:33" s="32" customFormat="1" ht="13.2" x14ac:dyDescent="0.25">
      <c r="A15" s="38" t="s">
        <v>40</v>
      </c>
      <c r="B15" s="39" t="s">
        <v>39</v>
      </c>
      <c r="C15" s="55"/>
      <c r="D15" s="55"/>
      <c r="E15" s="38"/>
      <c r="F15" s="55"/>
      <c r="G15" s="46">
        <f t="shared" ref="G15" si="3">+G16+G21+G24</f>
        <v>22604</v>
      </c>
      <c r="H15" s="46">
        <f t="shared" ref="H15" si="4">+H16+H21+H24</f>
        <v>0</v>
      </c>
      <c r="I15" s="46">
        <f t="shared" ref="I15" si="5">+I16+I21+I24</f>
        <v>21957.1</v>
      </c>
      <c r="J15" s="46">
        <f t="shared" ref="J15" si="6">+J16+J21+J24</f>
        <v>11095</v>
      </c>
      <c r="K15" s="46">
        <f t="shared" ref="K15" si="7">+K16+K21+K24</f>
        <v>9608</v>
      </c>
      <c r="L15" s="46">
        <f t="shared" ref="L15" si="8">+L16+L21+L24</f>
        <v>0</v>
      </c>
      <c r="M15" s="46">
        <f t="shared" ref="M15" si="9">+M16+M21+M24</f>
        <v>9608</v>
      </c>
      <c r="N15" s="46">
        <f t="shared" ref="N15" si="10">+N16+N21+N24</f>
        <v>9608</v>
      </c>
      <c r="O15" s="46">
        <f t="shared" ref="O15" si="11">+O16+O21+O24</f>
        <v>5849</v>
      </c>
      <c r="P15" s="46">
        <f t="shared" ref="P15" si="12">+P16+P21+P24</f>
        <v>949.89999999999986</v>
      </c>
      <c r="Q15" s="46">
        <f t="shared" ref="Q15" si="13">+Q16+Q21+Q24</f>
        <v>407.10000000000014</v>
      </c>
      <c r="R15" s="46">
        <f t="shared" ref="R15" si="14">+R16+R21+R24</f>
        <v>960.80000000000007</v>
      </c>
      <c r="S15" s="46">
        <f t="shared" ref="S15" si="15">+S16+S21+S24</f>
        <v>1441.1999999999998</v>
      </c>
      <c r="T15" s="55"/>
      <c r="U15" s="38"/>
    </row>
    <row r="16" spans="1:33" s="31" customFormat="1" ht="26.4" x14ac:dyDescent="0.25">
      <c r="A16" s="8" t="s">
        <v>29</v>
      </c>
      <c r="B16" s="21" t="s">
        <v>229</v>
      </c>
      <c r="C16" s="54"/>
      <c r="D16" s="54"/>
      <c r="E16" s="8"/>
      <c r="F16" s="54"/>
      <c r="G16" s="47">
        <f>+G17+G18+G19+G20</f>
        <v>15304</v>
      </c>
      <c r="H16" s="47">
        <f t="shared" ref="H16:S16" si="16">+H17+H18+H19+H20</f>
        <v>0</v>
      </c>
      <c r="I16" s="47">
        <f t="shared" si="16"/>
        <v>14972.1</v>
      </c>
      <c r="J16" s="47">
        <f t="shared" si="16"/>
        <v>9122</v>
      </c>
      <c r="K16" s="47">
        <f>+K17+K18+K19+K20</f>
        <v>5849</v>
      </c>
      <c r="L16" s="47">
        <f t="shared" si="16"/>
        <v>0</v>
      </c>
      <c r="M16" s="47">
        <f t="shared" si="16"/>
        <v>5849</v>
      </c>
      <c r="N16" s="47">
        <f t="shared" si="16"/>
        <v>5849</v>
      </c>
      <c r="O16" s="47">
        <f t="shared" si="16"/>
        <v>5849</v>
      </c>
      <c r="P16" s="47">
        <f t="shared" si="16"/>
        <v>0</v>
      </c>
      <c r="Q16" s="47">
        <f t="shared" si="16"/>
        <v>0</v>
      </c>
      <c r="R16" s="47">
        <f t="shared" si="16"/>
        <v>0</v>
      </c>
      <c r="S16" s="47">
        <f t="shared" si="16"/>
        <v>0</v>
      </c>
      <c r="T16" s="54"/>
      <c r="U16" s="8"/>
    </row>
    <row r="17" spans="1:21" s="31" customFormat="1" ht="52.8" x14ac:dyDescent="0.25">
      <c r="A17" s="8">
        <v>1</v>
      </c>
      <c r="B17" s="21" t="s">
        <v>41</v>
      </c>
      <c r="C17" s="22" t="s">
        <v>42</v>
      </c>
      <c r="D17" s="22" t="s">
        <v>43</v>
      </c>
      <c r="E17" s="22" t="s">
        <v>44</v>
      </c>
      <c r="F17" s="22" t="s">
        <v>45</v>
      </c>
      <c r="G17" s="47">
        <v>2833</v>
      </c>
      <c r="H17" s="47"/>
      <c r="I17" s="47">
        <v>2619.7060000000001</v>
      </c>
      <c r="J17" s="47">
        <v>2270</v>
      </c>
      <c r="K17" s="47">
        <f>+L17+M17</f>
        <v>348.99600000000015</v>
      </c>
      <c r="L17" s="47"/>
      <c r="M17" s="47">
        <f>+I17-J17-0.71</f>
        <v>348.99600000000015</v>
      </c>
      <c r="N17" s="47">
        <f>+O17+P17+Q17+R17+S17</f>
        <v>348.99600000000015</v>
      </c>
      <c r="O17" s="47">
        <f>+M17</f>
        <v>348.99600000000015</v>
      </c>
      <c r="P17" s="47"/>
      <c r="Q17" s="47"/>
      <c r="R17" s="47"/>
      <c r="S17" s="47"/>
      <c r="T17" s="19" t="s">
        <v>46</v>
      </c>
      <c r="U17" s="8" t="s">
        <v>234</v>
      </c>
    </row>
    <row r="18" spans="1:21" s="31" customFormat="1" ht="52.8" x14ac:dyDescent="0.25">
      <c r="A18" s="22">
        <v>2</v>
      </c>
      <c r="B18" s="21" t="s">
        <v>47</v>
      </c>
      <c r="C18" s="22" t="s">
        <v>48</v>
      </c>
      <c r="D18" s="22" t="s">
        <v>49</v>
      </c>
      <c r="E18" s="22" t="s">
        <v>50</v>
      </c>
      <c r="F18" s="22" t="s">
        <v>51</v>
      </c>
      <c r="G18" s="56">
        <v>4070</v>
      </c>
      <c r="H18" s="47"/>
      <c r="I18" s="47">
        <v>4069.3939999999998</v>
      </c>
      <c r="J18" s="47">
        <v>1850</v>
      </c>
      <c r="K18" s="47">
        <f>+L18+M18</f>
        <v>2219.0039999999999</v>
      </c>
      <c r="L18" s="47"/>
      <c r="M18" s="47">
        <f>+I18-J18-0.39</f>
        <v>2219.0039999999999</v>
      </c>
      <c r="N18" s="47">
        <f t="shared" ref="N18:N25" si="17">+O18+P18+Q18+R18+S18</f>
        <v>2219.0039999999999</v>
      </c>
      <c r="O18" s="47">
        <f>+M18</f>
        <v>2219.0039999999999</v>
      </c>
      <c r="P18" s="47"/>
      <c r="Q18" s="47"/>
      <c r="R18" s="47"/>
      <c r="S18" s="47"/>
      <c r="T18" s="19" t="s">
        <v>46</v>
      </c>
      <c r="U18" s="8" t="s">
        <v>234</v>
      </c>
    </row>
    <row r="19" spans="1:21" s="31" customFormat="1" ht="52.8" x14ac:dyDescent="0.25">
      <c r="A19" s="22">
        <v>3</v>
      </c>
      <c r="B19" s="21" t="s">
        <v>52</v>
      </c>
      <c r="C19" s="22" t="s">
        <v>53</v>
      </c>
      <c r="D19" s="22" t="s">
        <v>49</v>
      </c>
      <c r="E19" s="22" t="s">
        <v>50</v>
      </c>
      <c r="F19" s="22" t="s">
        <v>54</v>
      </c>
      <c r="G19" s="56">
        <v>5327</v>
      </c>
      <c r="H19" s="47"/>
      <c r="I19" s="47">
        <v>5327</v>
      </c>
      <c r="J19" s="47">
        <v>2133</v>
      </c>
      <c r="K19" s="47">
        <f>+L19+M19</f>
        <v>3194</v>
      </c>
      <c r="L19" s="47"/>
      <c r="M19" s="47">
        <f>+I19-J19</f>
        <v>3194</v>
      </c>
      <c r="N19" s="47">
        <f t="shared" si="17"/>
        <v>3194</v>
      </c>
      <c r="O19" s="47">
        <f>+M19</f>
        <v>3194</v>
      </c>
      <c r="P19" s="47"/>
      <c r="Q19" s="47"/>
      <c r="R19" s="47"/>
      <c r="S19" s="47"/>
      <c r="T19" s="19" t="s">
        <v>46</v>
      </c>
      <c r="U19" s="8" t="s">
        <v>234</v>
      </c>
    </row>
    <row r="20" spans="1:21" s="31" customFormat="1" ht="52.8" x14ac:dyDescent="0.25">
      <c r="A20" s="22">
        <v>4</v>
      </c>
      <c r="B20" s="21" t="s">
        <v>55</v>
      </c>
      <c r="C20" s="22" t="s">
        <v>56</v>
      </c>
      <c r="D20" s="22" t="s">
        <v>57</v>
      </c>
      <c r="E20" s="22" t="s">
        <v>58</v>
      </c>
      <c r="F20" s="22" t="s">
        <v>59</v>
      </c>
      <c r="G20" s="56">
        <v>3074</v>
      </c>
      <c r="H20" s="47"/>
      <c r="I20" s="47">
        <v>2956</v>
      </c>
      <c r="J20" s="47">
        <f>1500+1369</f>
        <v>2869</v>
      </c>
      <c r="K20" s="47">
        <f>+L20+M20</f>
        <v>87</v>
      </c>
      <c r="L20" s="47"/>
      <c r="M20" s="47">
        <f>+I20-J20</f>
        <v>87</v>
      </c>
      <c r="N20" s="47">
        <f t="shared" si="17"/>
        <v>87</v>
      </c>
      <c r="O20" s="47">
        <f>+M20</f>
        <v>87</v>
      </c>
      <c r="P20" s="47"/>
      <c r="Q20" s="47"/>
      <c r="R20" s="47"/>
      <c r="S20" s="47"/>
      <c r="T20" s="19" t="s">
        <v>46</v>
      </c>
      <c r="U20" s="8" t="s">
        <v>234</v>
      </c>
    </row>
    <row r="21" spans="1:21" s="31" customFormat="1" ht="13.2" x14ac:dyDescent="0.25">
      <c r="A21" s="22" t="s">
        <v>29</v>
      </c>
      <c r="B21" s="21" t="s">
        <v>24</v>
      </c>
      <c r="C21" s="22"/>
      <c r="D21" s="22"/>
      <c r="E21" s="22"/>
      <c r="F21" s="22"/>
      <c r="G21" s="56">
        <f>+G22+G23</f>
        <v>7300</v>
      </c>
      <c r="H21" s="56">
        <f t="shared" ref="H21:S21" si="18">+H22+H23</f>
        <v>0</v>
      </c>
      <c r="I21" s="56">
        <f t="shared" si="18"/>
        <v>6985</v>
      </c>
      <c r="J21" s="56">
        <f t="shared" si="18"/>
        <v>1973</v>
      </c>
      <c r="K21" s="56">
        <f>+K22+K23</f>
        <v>1357</v>
      </c>
      <c r="L21" s="56">
        <f t="shared" si="18"/>
        <v>0</v>
      </c>
      <c r="M21" s="56">
        <f t="shared" si="18"/>
        <v>1357</v>
      </c>
      <c r="N21" s="56">
        <f t="shared" si="18"/>
        <v>1357</v>
      </c>
      <c r="O21" s="56">
        <f t="shared" si="18"/>
        <v>0</v>
      </c>
      <c r="P21" s="56">
        <f t="shared" si="18"/>
        <v>949.89999999999986</v>
      </c>
      <c r="Q21" s="56">
        <f t="shared" si="18"/>
        <v>407.10000000000014</v>
      </c>
      <c r="R21" s="56">
        <f t="shared" si="18"/>
        <v>0</v>
      </c>
      <c r="S21" s="56">
        <f t="shared" si="18"/>
        <v>0</v>
      </c>
      <c r="T21" s="54"/>
      <c r="U21" s="8"/>
    </row>
    <row r="22" spans="1:21" s="31" customFormat="1" ht="52.8" x14ac:dyDescent="0.25">
      <c r="A22" s="8">
        <v>5</v>
      </c>
      <c r="B22" s="21" t="s">
        <v>60</v>
      </c>
      <c r="C22" s="22" t="s">
        <v>61</v>
      </c>
      <c r="D22" s="22" t="s">
        <v>49</v>
      </c>
      <c r="E22" s="22" t="s">
        <v>62</v>
      </c>
      <c r="F22" s="22" t="s">
        <v>67</v>
      </c>
      <c r="G22" s="47">
        <v>5200</v>
      </c>
      <c r="H22" s="47"/>
      <c r="I22" s="47">
        <f>+G22*95%</f>
        <v>4940</v>
      </c>
      <c r="J22" s="47">
        <v>1309</v>
      </c>
      <c r="K22" s="47">
        <f>+L22+M22</f>
        <v>464</v>
      </c>
      <c r="L22" s="47"/>
      <c r="M22" s="47">
        <v>464</v>
      </c>
      <c r="N22" s="47">
        <f t="shared" si="17"/>
        <v>464</v>
      </c>
      <c r="O22" s="47"/>
      <c r="P22" s="47">
        <f>+M22*70%</f>
        <v>324.79999999999995</v>
      </c>
      <c r="Q22" s="47">
        <f>+M22-P22</f>
        <v>139.20000000000005</v>
      </c>
      <c r="R22" s="47"/>
      <c r="S22" s="47"/>
      <c r="T22" s="19" t="s">
        <v>46</v>
      </c>
      <c r="U22" s="8" t="s">
        <v>235</v>
      </c>
    </row>
    <row r="23" spans="1:21" s="31" customFormat="1" ht="52.8" x14ac:dyDescent="0.25">
      <c r="A23" s="8">
        <v>6</v>
      </c>
      <c r="B23" s="21" t="s">
        <v>63</v>
      </c>
      <c r="C23" s="22" t="s">
        <v>64</v>
      </c>
      <c r="D23" s="22" t="s">
        <v>65</v>
      </c>
      <c r="E23" s="22" t="s">
        <v>62</v>
      </c>
      <c r="F23" s="22" t="s">
        <v>66</v>
      </c>
      <c r="G23" s="47">
        <v>2100</v>
      </c>
      <c r="H23" s="47"/>
      <c r="I23" s="47">
        <v>2045</v>
      </c>
      <c r="J23" s="47">
        <v>664</v>
      </c>
      <c r="K23" s="47">
        <f>+L23+M23</f>
        <v>893</v>
      </c>
      <c r="L23" s="47"/>
      <c r="M23" s="47">
        <v>893</v>
      </c>
      <c r="N23" s="47">
        <f t="shared" si="17"/>
        <v>893</v>
      </c>
      <c r="O23" s="47"/>
      <c r="P23" s="47">
        <f>+M23*70%</f>
        <v>625.09999999999991</v>
      </c>
      <c r="Q23" s="47">
        <f>+M23-P23</f>
        <v>267.90000000000009</v>
      </c>
      <c r="R23" s="47"/>
      <c r="S23" s="47"/>
      <c r="T23" s="19" t="s">
        <v>46</v>
      </c>
      <c r="U23" s="8" t="s">
        <v>235</v>
      </c>
    </row>
    <row r="24" spans="1:21" s="6" customFormat="1" ht="26.4" x14ac:dyDescent="0.25">
      <c r="A24" s="8" t="s">
        <v>29</v>
      </c>
      <c r="B24" s="17" t="s">
        <v>230</v>
      </c>
      <c r="C24" s="22"/>
      <c r="D24" s="22"/>
      <c r="E24" s="22"/>
      <c r="F24" s="22"/>
      <c r="G24" s="47"/>
      <c r="H24" s="47"/>
      <c r="I24" s="47"/>
      <c r="J24" s="47"/>
      <c r="K24" s="47">
        <f>K25</f>
        <v>2402</v>
      </c>
      <c r="L24" s="47">
        <f t="shared" ref="L24:S24" si="19">L25</f>
        <v>0</v>
      </c>
      <c r="M24" s="47">
        <f t="shared" si="19"/>
        <v>2402</v>
      </c>
      <c r="N24" s="47">
        <f t="shared" si="19"/>
        <v>2402</v>
      </c>
      <c r="O24" s="47">
        <f t="shared" si="19"/>
        <v>0</v>
      </c>
      <c r="P24" s="47">
        <f t="shared" si="19"/>
        <v>0</v>
      </c>
      <c r="Q24" s="47">
        <f t="shared" si="19"/>
        <v>0</v>
      </c>
      <c r="R24" s="47">
        <f t="shared" si="19"/>
        <v>960.80000000000007</v>
      </c>
      <c r="S24" s="47">
        <f t="shared" si="19"/>
        <v>1441.1999999999998</v>
      </c>
      <c r="T24" s="19"/>
      <c r="U24" s="8"/>
    </row>
    <row r="25" spans="1:21" s="31" customFormat="1" ht="13.2" x14ac:dyDescent="0.25">
      <c r="A25" s="8"/>
      <c r="B25" s="17" t="s">
        <v>231</v>
      </c>
      <c r="C25" s="42" t="s">
        <v>232</v>
      </c>
      <c r="D25" s="43" t="s">
        <v>233</v>
      </c>
      <c r="E25" s="44">
        <v>2024</v>
      </c>
      <c r="F25" s="22"/>
      <c r="G25" s="47"/>
      <c r="H25" s="47"/>
      <c r="I25" s="47"/>
      <c r="J25" s="47"/>
      <c r="K25" s="47">
        <f>+L25+M25</f>
        <v>2402</v>
      </c>
      <c r="L25" s="47"/>
      <c r="M25" s="47">
        <v>2402</v>
      </c>
      <c r="N25" s="47">
        <f t="shared" si="17"/>
        <v>2402</v>
      </c>
      <c r="O25" s="47"/>
      <c r="P25" s="47"/>
      <c r="Q25" s="47"/>
      <c r="R25" s="47">
        <f>+K25*40%</f>
        <v>960.80000000000007</v>
      </c>
      <c r="S25" s="47">
        <f>+K25-R25</f>
        <v>1441.1999999999998</v>
      </c>
      <c r="T25" s="19"/>
      <c r="U25" s="8" t="s">
        <v>236</v>
      </c>
    </row>
    <row r="26" spans="1:21" s="32" customFormat="1" ht="26.4" x14ac:dyDescent="0.25">
      <c r="A26" s="38" t="s">
        <v>68</v>
      </c>
      <c r="B26" s="40" t="s">
        <v>69</v>
      </c>
      <c r="C26" s="55"/>
      <c r="D26" s="55"/>
      <c r="E26" s="38"/>
      <c r="F26" s="55"/>
      <c r="G26" s="46">
        <f>+G27+G30</f>
        <v>94435</v>
      </c>
      <c r="H26" s="46">
        <f t="shared" ref="H26:S26" si="20">+H27+H30</f>
        <v>0</v>
      </c>
      <c r="I26" s="46">
        <f t="shared" si="20"/>
        <v>22445</v>
      </c>
      <c r="J26" s="46">
        <f t="shared" si="20"/>
        <v>19049.878000000001</v>
      </c>
      <c r="K26" s="46">
        <f t="shared" si="20"/>
        <v>9000</v>
      </c>
      <c r="L26" s="46">
        <f t="shared" si="20"/>
        <v>0</v>
      </c>
      <c r="M26" s="46">
        <f t="shared" si="20"/>
        <v>9000</v>
      </c>
      <c r="N26" s="46">
        <f t="shared" si="20"/>
        <v>9000</v>
      </c>
      <c r="O26" s="46">
        <f t="shared" si="20"/>
        <v>3587</v>
      </c>
      <c r="P26" s="46">
        <f t="shared" si="20"/>
        <v>1199.0999999999999</v>
      </c>
      <c r="Q26" s="46">
        <f t="shared" si="20"/>
        <v>513.9</v>
      </c>
      <c r="R26" s="46">
        <f t="shared" si="20"/>
        <v>1600</v>
      </c>
      <c r="S26" s="46">
        <f t="shared" si="20"/>
        <v>2100</v>
      </c>
      <c r="T26" s="55"/>
      <c r="U26" s="38"/>
    </row>
    <row r="27" spans="1:21" s="31" customFormat="1" ht="13.2" x14ac:dyDescent="0.25">
      <c r="A27" s="8" t="s">
        <v>29</v>
      </c>
      <c r="B27" s="21" t="s">
        <v>70</v>
      </c>
      <c r="C27" s="54"/>
      <c r="D27" s="54"/>
      <c r="E27" s="8"/>
      <c r="F27" s="54"/>
      <c r="G27" s="47">
        <f>+G28+G29</f>
        <v>5450</v>
      </c>
      <c r="H27" s="47">
        <f t="shared" ref="H27:S27" si="21">+H28+H29</f>
        <v>0</v>
      </c>
      <c r="I27" s="47">
        <f t="shared" si="21"/>
        <v>5302</v>
      </c>
      <c r="J27" s="47">
        <f t="shared" si="21"/>
        <v>3405</v>
      </c>
      <c r="K27" s="47">
        <f t="shared" si="21"/>
        <v>1500</v>
      </c>
      <c r="L27" s="47">
        <f t="shared" si="21"/>
        <v>0</v>
      </c>
      <c r="M27" s="47">
        <f t="shared" si="21"/>
        <v>1500</v>
      </c>
      <c r="N27" s="47">
        <f t="shared" si="21"/>
        <v>1500</v>
      </c>
      <c r="O27" s="47">
        <f t="shared" si="21"/>
        <v>1500</v>
      </c>
      <c r="P27" s="47">
        <f t="shared" si="21"/>
        <v>0</v>
      </c>
      <c r="Q27" s="47">
        <f t="shared" si="21"/>
        <v>0</v>
      </c>
      <c r="R27" s="47">
        <f t="shared" si="21"/>
        <v>0</v>
      </c>
      <c r="S27" s="47">
        <f t="shared" si="21"/>
        <v>0</v>
      </c>
      <c r="T27" s="54"/>
      <c r="U27" s="8"/>
    </row>
    <row r="28" spans="1:21" s="31" customFormat="1" ht="66" x14ac:dyDescent="0.25">
      <c r="A28" s="8">
        <v>1</v>
      </c>
      <c r="B28" s="21" t="s">
        <v>71</v>
      </c>
      <c r="C28" s="22" t="s">
        <v>61</v>
      </c>
      <c r="D28" s="22" t="s">
        <v>72</v>
      </c>
      <c r="E28" s="22" t="s">
        <v>50</v>
      </c>
      <c r="F28" s="22" t="s">
        <v>73</v>
      </c>
      <c r="G28" s="56">
        <v>5200</v>
      </c>
      <c r="H28" s="47"/>
      <c r="I28" s="47">
        <v>5052</v>
      </c>
      <c r="J28" s="47">
        <v>3205</v>
      </c>
      <c r="K28" s="47">
        <f>+L28+M28</f>
        <v>1450</v>
      </c>
      <c r="L28" s="47"/>
      <c r="M28" s="47">
        <v>1450</v>
      </c>
      <c r="N28" s="47">
        <f t="shared" ref="N28:N29" si="22">+O28+P28+Q28+R28+S28</f>
        <v>1450</v>
      </c>
      <c r="O28" s="47">
        <f>+M28</f>
        <v>1450</v>
      </c>
      <c r="P28" s="47"/>
      <c r="Q28" s="47"/>
      <c r="R28" s="47"/>
      <c r="S28" s="47"/>
      <c r="T28" s="20" t="s">
        <v>74</v>
      </c>
      <c r="U28" s="8" t="s">
        <v>234</v>
      </c>
    </row>
    <row r="29" spans="1:21" s="31" customFormat="1" ht="39.6" x14ac:dyDescent="0.25">
      <c r="A29" s="8">
        <v>2</v>
      </c>
      <c r="B29" s="21" t="s">
        <v>75</v>
      </c>
      <c r="C29" s="22" t="s">
        <v>76</v>
      </c>
      <c r="D29" s="22" t="s">
        <v>72</v>
      </c>
      <c r="E29" s="22">
        <v>2023</v>
      </c>
      <c r="F29" s="22" t="s">
        <v>77</v>
      </c>
      <c r="G29" s="56">
        <v>250</v>
      </c>
      <c r="H29" s="47"/>
      <c r="I29" s="47">
        <v>250</v>
      </c>
      <c r="J29" s="47">
        <v>200</v>
      </c>
      <c r="K29" s="47">
        <f>+L29+M29</f>
        <v>50</v>
      </c>
      <c r="L29" s="47"/>
      <c r="M29" s="47">
        <v>50</v>
      </c>
      <c r="N29" s="47">
        <f t="shared" si="22"/>
        <v>50</v>
      </c>
      <c r="O29" s="47">
        <f>+M29</f>
        <v>50</v>
      </c>
      <c r="P29" s="47"/>
      <c r="Q29" s="47"/>
      <c r="R29" s="47"/>
      <c r="S29" s="47"/>
      <c r="T29" s="20" t="s">
        <v>74</v>
      </c>
      <c r="U29" s="8" t="s">
        <v>234</v>
      </c>
    </row>
    <row r="30" spans="1:21" s="31" customFormat="1" ht="13.2" x14ac:dyDescent="0.25">
      <c r="A30" s="8" t="s">
        <v>29</v>
      </c>
      <c r="B30" s="21" t="s">
        <v>78</v>
      </c>
      <c r="C30" s="54"/>
      <c r="D30" s="54"/>
      <c r="E30" s="8"/>
      <c r="F30" s="54"/>
      <c r="G30" s="47">
        <f>+G31+G32+G33+G34+G35+G36+G37+G38+G39+G40+G41</f>
        <v>88985</v>
      </c>
      <c r="H30" s="47">
        <f t="shared" ref="H30:S30" si="23">+H31+H32+H33+H34+H35+H36+H37+H38+H39+H40+H41</f>
        <v>0</v>
      </c>
      <c r="I30" s="47">
        <f t="shared" si="23"/>
        <v>17143</v>
      </c>
      <c r="J30" s="47">
        <f t="shared" si="23"/>
        <v>15644.878000000001</v>
      </c>
      <c r="K30" s="47">
        <f t="shared" si="23"/>
        <v>7500</v>
      </c>
      <c r="L30" s="47">
        <f t="shared" si="23"/>
        <v>0</v>
      </c>
      <c r="M30" s="47">
        <f t="shared" si="23"/>
        <v>7500</v>
      </c>
      <c r="N30" s="47">
        <f t="shared" si="23"/>
        <v>7500</v>
      </c>
      <c r="O30" s="47">
        <f t="shared" si="23"/>
        <v>2087</v>
      </c>
      <c r="P30" s="47">
        <f t="shared" si="23"/>
        <v>1199.0999999999999</v>
      </c>
      <c r="Q30" s="47">
        <f t="shared" si="23"/>
        <v>513.9</v>
      </c>
      <c r="R30" s="47">
        <f t="shared" si="23"/>
        <v>1600</v>
      </c>
      <c r="S30" s="47">
        <f t="shared" si="23"/>
        <v>2100</v>
      </c>
      <c r="T30" s="54"/>
      <c r="U30" s="8"/>
    </row>
    <row r="31" spans="1:21" s="31" customFormat="1" ht="52.8" x14ac:dyDescent="0.25">
      <c r="A31" s="8">
        <v>3</v>
      </c>
      <c r="B31" s="21" t="s">
        <v>79</v>
      </c>
      <c r="C31" s="22" t="s">
        <v>80</v>
      </c>
      <c r="D31" s="22" t="s">
        <v>81</v>
      </c>
      <c r="E31" s="22">
        <v>2021</v>
      </c>
      <c r="F31" s="22" t="s">
        <v>82</v>
      </c>
      <c r="G31" s="56">
        <v>811</v>
      </c>
      <c r="H31" s="47"/>
      <c r="I31" s="47">
        <v>811</v>
      </c>
      <c r="J31" s="47">
        <v>616</v>
      </c>
      <c r="K31" s="47">
        <f>+L31+M31</f>
        <v>195</v>
      </c>
      <c r="L31" s="47"/>
      <c r="M31" s="47">
        <v>195</v>
      </c>
      <c r="N31" s="47">
        <f t="shared" ref="N31:N41" si="24">+O31+P31+Q31+R31+S31</f>
        <v>195</v>
      </c>
      <c r="O31" s="47">
        <f>+M31</f>
        <v>195</v>
      </c>
      <c r="P31" s="47"/>
      <c r="Q31" s="47"/>
      <c r="R31" s="47"/>
      <c r="S31" s="47"/>
      <c r="T31" s="19" t="s">
        <v>46</v>
      </c>
      <c r="U31" s="8" t="s">
        <v>234</v>
      </c>
    </row>
    <row r="32" spans="1:21" s="31" customFormat="1" ht="52.8" x14ac:dyDescent="0.25">
      <c r="A32" s="8">
        <v>4</v>
      </c>
      <c r="B32" s="21" t="s">
        <v>83</v>
      </c>
      <c r="C32" s="22" t="s">
        <v>80</v>
      </c>
      <c r="D32" s="22" t="s">
        <v>84</v>
      </c>
      <c r="E32" s="22">
        <v>2022</v>
      </c>
      <c r="F32" s="22" t="s">
        <v>85</v>
      </c>
      <c r="G32" s="56">
        <v>950</v>
      </c>
      <c r="H32" s="47"/>
      <c r="I32" s="47">
        <v>942</v>
      </c>
      <c r="J32" s="47">
        <v>500</v>
      </c>
      <c r="K32" s="47">
        <f t="shared" ref="K32:K41" si="25">+L32+M32</f>
        <v>442</v>
      </c>
      <c r="L32" s="47"/>
      <c r="M32" s="47">
        <v>442</v>
      </c>
      <c r="N32" s="47">
        <f t="shared" si="24"/>
        <v>442</v>
      </c>
      <c r="O32" s="47">
        <f>+M32</f>
        <v>442</v>
      </c>
      <c r="P32" s="47"/>
      <c r="Q32" s="47"/>
      <c r="R32" s="47"/>
      <c r="S32" s="47"/>
      <c r="T32" s="19" t="s">
        <v>46</v>
      </c>
      <c r="U32" s="8" t="s">
        <v>234</v>
      </c>
    </row>
    <row r="33" spans="1:21" s="31" customFormat="1" ht="52.8" x14ac:dyDescent="0.25">
      <c r="A33" s="8">
        <v>5</v>
      </c>
      <c r="B33" s="21" t="s">
        <v>86</v>
      </c>
      <c r="C33" s="22" t="s">
        <v>87</v>
      </c>
      <c r="D33" s="22" t="s">
        <v>88</v>
      </c>
      <c r="E33" s="22">
        <v>2022</v>
      </c>
      <c r="F33" s="22" t="s">
        <v>89</v>
      </c>
      <c r="G33" s="56">
        <v>700</v>
      </c>
      <c r="H33" s="47"/>
      <c r="I33" s="47">
        <v>671</v>
      </c>
      <c r="J33" s="47">
        <v>200</v>
      </c>
      <c r="K33" s="47">
        <f t="shared" si="25"/>
        <v>471</v>
      </c>
      <c r="L33" s="47"/>
      <c r="M33" s="47">
        <v>471</v>
      </c>
      <c r="N33" s="47">
        <f t="shared" si="24"/>
        <v>471</v>
      </c>
      <c r="O33" s="47">
        <f>+M33</f>
        <v>471</v>
      </c>
      <c r="P33" s="47"/>
      <c r="Q33" s="47"/>
      <c r="R33" s="47"/>
      <c r="S33" s="47"/>
      <c r="T33" s="19" t="s">
        <v>46</v>
      </c>
      <c r="U33" s="8" t="s">
        <v>234</v>
      </c>
    </row>
    <row r="34" spans="1:21" s="31" customFormat="1" ht="52.8" x14ac:dyDescent="0.25">
      <c r="A34" s="8">
        <v>6</v>
      </c>
      <c r="B34" s="21" t="s">
        <v>90</v>
      </c>
      <c r="C34" s="22" t="s">
        <v>91</v>
      </c>
      <c r="D34" s="22" t="s">
        <v>92</v>
      </c>
      <c r="E34" s="22">
        <v>2022</v>
      </c>
      <c r="F34" s="22" t="s">
        <v>93</v>
      </c>
      <c r="G34" s="56">
        <v>800</v>
      </c>
      <c r="H34" s="47"/>
      <c r="I34" s="47">
        <v>779</v>
      </c>
      <c r="J34" s="47">
        <v>100</v>
      </c>
      <c r="K34" s="47">
        <f t="shared" si="25"/>
        <v>679</v>
      </c>
      <c r="L34" s="47"/>
      <c r="M34" s="47">
        <v>679</v>
      </c>
      <c r="N34" s="47">
        <f t="shared" si="24"/>
        <v>679</v>
      </c>
      <c r="O34" s="47">
        <f>+M34</f>
        <v>679</v>
      </c>
      <c r="P34" s="47"/>
      <c r="Q34" s="47"/>
      <c r="R34" s="47"/>
      <c r="S34" s="47"/>
      <c r="T34" s="19" t="s">
        <v>46</v>
      </c>
      <c r="U34" s="8" t="s">
        <v>234</v>
      </c>
    </row>
    <row r="35" spans="1:21" s="31" customFormat="1" ht="52.8" x14ac:dyDescent="0.25">
      <c r="A35" s="8">
        <v>7</v>
      </c>
      <c r="B35" s="21" t="s">
        <v>94</v>
      </c>
      <c r="C35" s="22" t="s">
        <v>61</v>
      </c>
      <c r="D35" s="22" t="s">
        <v>95</v>
      </c>
      <c r="E35" s="22" t="s">
        <v>96</v>
      </c>
      <c r="F35" s="22" t="s">
        <v>97</v>
      </c>
      <c r="G35" s="56">
        <v>39800</v>
      </c>
      <c r="H35" s="47"/>
      <c r="I35" s="47"/>
      <c r="J35" s="47"/>
      <c r="K35" s="47">
        <f t="shared" si="25"/>
        <v>3500</v>
      </c>
      <c r="L35" s="47"/>
      <c r="M35" s="47">
        <v>3500</v>
      </c>
      <c r="N35" s="47">
        <f t="shared" si="24"/>
        <v>3500</v>
      </c>
      <c r="O35" s="47"/>
      <c r="P35" s="47"/>
      <c r="Q35" s="47"/>
      <c r="R35" s="47">
        <f>+K35*40%</f>
        <v>1400</v>
      </c>
      <c r="S35" s="47">
        <f>+K35-R35</f>
        <v>2100</v>
      </c>
      <c r="T35" s="19" t="s">
        <v>46</v>
      </c>
      <c r="U35" s="8" t="s">
        <v>236</v>
      </c>
    </row>
    <row r="36" spans="1:21" s="31" customFormat="1" ht="52.8" x14ac:dyDescent="0.25">
      <c r="A36" s="8">
        <v>8</v>
      </c>
      <c r="B36" s="21" t="s">
        <v>98</v>
      </c>
      <c r="C36" s="22" t="s">
        <v>99</v>
      </c>
      <c r="D36" s="22" t="s">
        <v>88</v>
      </c>
      <c r="E36" s="22">
        <v>2022</v>
      </c>
      <c r="F36" s="22" t="s">
        <v>100</v>
      </c>
      <c r="G36" s="56">
        <v>1800</v>
      </c>
      <c r="H36" s="47"/>
      <c r="I36" s="47">
        <v>1800</v>
      </c>
      <c r="J36" s="47">
        <v>220</v>
      </c>
      <c r="K36" s="47">
        <f t="shared" si="25"/>
        <v>300</v>
      </c>
      <c r="L36" s="47"/>
      <c r="M36" s="47">
        <v>300</v>
      </c>
      <c r="N36" s="47">
        <f t="shared" si="24"/>
        <v>300</v>
      </c>
      <c r="O36" s="47">
        <f>+M36</f>
        <v>300</v>
      </c>
      <c r="P36" s="47"/>
      <c r="Q36" s="47"/>
      <c r="R36" s="47"/>
      <c r="S36" s="47"/>
      <c r="T36" s="19" t="s">
        <v>46</v>
      </c>
      <c r="U36" s="8" t="s">
        <v>234</v>
      </c>
    </row>
    <row r="37" spans="1:21" s="31" customFormat="1" ht="52.8" x14ac:dyDescent="0.25">
      <c r="A37" s="8">
        <v>9</v>
      </c>
      <c r="B37" s="21" t="s">
        <v>60</v>
      </c>
      <c r="C37" s="22" t="s">
        <v>61</v>
      </c>
      <c r="D37" s="22" t="s">
        <v>49</v>
      </c>
      <c r="E37" s="22">
        <v>2022</v>
      </c>
      <c r="F37" s="22" t="s">
        <v>101</v>
      </c>
      <c r="G37" s="56">
        <v>5200</v>
      </c>
      <c r="H37" s="47"/>
      <c r="I37" s="47">
        <f>+I22</f>
        <v>4940</v>
      </c>
      <c r="J37" s="47">
        <v>508.87799999999999</v>
      </c>
      <c r="K37" s="47">
        <f t="shared" si="25"/>
        <v>515</v>
      </c>
      <c r="L37" s="47"/>
      <c r="M37" s="47">
        <v>515</v>
      </c>
      <c r="N37" s="47">
        <f t="shared" si="24"/>
        <v>515</v>
      </c>
      <c r="O37" s="47"/>
      <c r="P37" s="47">
        <f>+M37*70%</f>
        <v>360.5</v>
      </c>
      <c r="Q37" s="47">
        <f>+M37-P37</f>
        <v>154.5</v>
      </c>
      <c r="R37" s="47"/>
      <c r="S37" s="47"/>
      <c r="T37" s="19" t="s">
        <v>46</v>
      </c>
      <c r="U37" s="8" t="s">
        <v>235</v>
      </c>
    </row>
    <row r="38" spans="1:21" s="31" customFormat="1" ht="52.8" x14ac:dyDescent="0.25">
      <c r="A38" s="8">
        <v>10</v>
      </c>
      <c r="B38" s="21" t="s">
        <v>102</v>
      </c>
      <c r="C38" s="22" t="s">
        <v>103</v>
      </c>
      <c r="D38" s="22" t="s">
        <v>104</v>
      </c>
      <c r="E38" s="22" t="s">
        <v>58</v>
      </c>
      <c r="F38" s="22" t="s">
        <v>105</v>
      </c>
      <c r="G38" s="56">
        <v>4300</v>
      </c>
      <c r="H38" s="47"/>
      <c r="I38" s="47">
        <f>+G38*80%</f>
        <v>3440</v>
      </c>
      <c r="J38" s="47">
        <v>500</v>
      </c>
      <c r="K38" s="47">
        <f t="shared" si="25"/>
        <v>198</v>
      </c>
      <c r="L38" s="47"/>
      <c r="M38" s="47">
        <v>198</v>
      </c>
      <c r="N38" s="47">
        <f t="shared" si="24"/>
        <v>198</v>
      </c>
      <c r="O38" s="47"/>
      <c r="P38" s="47">
        <f>+M38*70%</f>
        <v>138.6</v>
      </c>
      <c r="Q38" s="47">
        <f>+M38-P38</f>
        <v>59.400000000000006</v>
      </c>
      <c r="R38" s="47"/>
      <c r="S38" s="47"/>
      <c r="T38" s="19" t="s">
        <v>46</v>
      </c>
      <c r="U38" s="8" t="s">
        <v>235</v>
      </c>
    </row>
    <row r="39" spans="1:21" s="31" customFormat="1" ht="52.8" x14ac:dyDescent="0.25">
      <c r="A39" s="8">
        <v>11</v>
      </c>
      <c r="B39" s="21" t="s">
        <v>106</v>
      </c>
      <c r="C39" s="22" t="s">
        <v>107</v>
      </c>
      <c r="D39" s="22" t="s">
        <v>104</v>
      </c>
      <c r="E39" s="22" t="s">
        <v>58</v>
      </c>
      <c r="F39" s="22" t="s">
        <v>108</v>
      </c>
      <c r="G39" s="56">
        <v>4700</v>
      </c>
      <c r="H39" s="47"/>
      <c r="I39" s="47">
        <f>+G39*80%</f>
        <v>3760</v>
      </c>
      <c r="J39" s="47">
        <v>500</v>
      </c>
      <c r="K39" s="47">
        <f t="shared" si="25"/>
        <v>250</v>
      </c>
      <c r="L39" s="47"/>
      <c r="M39" s="47">
        <v>250</v>
      </c>
      <c r="N39" s="47">
        <f t="shared" si="24"/>
        <v>250</v>
      </c>
      <c r="O39" s="47"/>
      <c r="P39" s="47">
        <f>+M39*70%</f>
        <v>175</v>
      </c>
      <c r="Q39" s="47">
        <f>+M39-P39</f>
        <v>75</v>
      </c>
      <c r="R39" s="47"/>
      <c r="S39" s="47"/>
      <c r="T39" s="19" t="s">
        <v>46</v>
      </c>
      <c r="U39" s="8" t="s">
        <v>235</v>
      </c>
    </row>
    <row r="40" spans="1:21" s="31" customFormat="1" ht="52.8" x14ac:dyDescent="0.25">
      <c r="A40" s="8">
        <v>12</v>
      </c>
      <c r="B40" s="21" t="s">
        <v>36</v>
      </c>
      <c r="C40" s="22" t="s">
        <v>111</v>
      </c>
      <c r="D40" s="22" t="s">
        <v>104</v>
      </c>
      <c r="E40" s="22" t="s">
        <v>58</v>
      </c>
      <c r="F40" s="22" t="s">
        <v>110</v>
      </c>
      <c r="G40" s="56">
        <v>23749</v>
      </c>
      <c r="H40" s="47"/>
      <c r="I40" s="47"/>
      <c r="J40" s="47">
        <v>12500</v>
      </c>
      <c r="K40" s="47">
        <f t="shared" si="25"/>
        <v>750</v>
      </c>
      <c r="L40" s="47"/>
      <c r="M40" s="47">
        <v>750</v>
      </c>
      <c r="N40" s="47">
        <f t="shared" si="24"/>
        <v>750</v>
      </c>
      <c r="O40" s="47"/>
      <c r="P40" s="47">
        <f>+M40*70%</f>
        <v>525</v>
      </c>
      <c r="Q40" s="47">
        <f>+M40-P40</f>
        <v>225</v>
      </c>
      <c r="R40" s="47"/>
      <c r="S40" s="47"/>
      <c r="T40" s="19" t="s">
        <v>46</v>
      </c>
      <c r="U40" s="8" t="s">
        <v>235</v>
      </c>
    </row>
    <row r="41" spans="1:21" s="31" customFormat="1" ht="52.8" x14ac:dyDescent="0.25">
      <c r="A41" s="8">
        <v>13</v>
      </c>
      <c r="B41" s="21" t="s">
        <v>63</v>
      </c>
      <c r="C41" s="22" t="s">
        <v>64</v>
      </c>
      <c r="D41" s="22" t="s">
        <v>104</v>
      </c>
      <c r="E41" s="22">
        <v>2024</v>
      </c>
      <c r="F41" s="54"/>
      <c r="G41" s="47">
        <v>6175</v>
      </c>
      <c r="H41" s="47"/>
      <c r="I41" s="47"/>
      <c r="J41" s="47"/>
      <c r="K41" s="47">
        <f t="shared" si="25"/>
        <v>200</v>
      </c>
      <c r="L41" s="47"/>
      <c r="M41" s="47">
        <v>200</v>
      </c>
      <c r="N41" s="47">
        <f t="shared" si="24"/>
        <v>200</v>
      </c>
      <c r="O41" s="47"/>
      <c r="P41" s="47"/>
      <c r="Q41" s="47"/>
      <c r="R41" s="47">
        <f>+M41</f>
        <v>200</v>
      </c>
      <c r="S41" s="47"/>
      <c r="T41" s="19" t="s">
        <v>46</v>
      </c>
      <c r="U41" s="8" t="s">
        <v>236</v>
      </c>
    </row>
    <row r="42" spans="1:21" s="32" customFormat="1" ht="13.2" x14ac:dyDescent="0.25">
      <c r="A42" s="38" t="s">
        <v>112</v>
      </c>
      <c r="B42" s="39" t="s">
        <v>113</v>
      </c>
      <c r="C42" s="55"/>
      <c r="D42" s="55"/>
      <c r="E42" s="38"/>
      <c r="F42" s="55"/>
      <c r="G42" s="46">
        <f>+G43+G45</f>
        <v>28177</v>
      </c>
      <c r="H42" s="46">
        <f t="shared" ref="H42:S42" si="26">+H43+H45</f>
        <v>0</v>
      </c>
      <c r="I42" s="46">
        <f t="shared" si="26"/>
        <v>19041.05</v>
      </c>
      <c r="J42" s="46">
        <f t="shared" si="26"/>
        <v>13172</v>
      </c>
      <c r="K42" s="46">
        <f t="shared" si="26"/>
        <v>4400</v>
      </c>
      <c r="L42" s="46">
        <f t="shared" si="26"/>
        <v>0</v>
      </c>
      <c r="M42" s="46">
        <f t="shared" si="26"/>
        <v>4400</v>
      </c>
      <c r="N42" s="46">
        <f t="shared" si="26"/>
        <v>4400</v>
      </c>
      <c r="O42" s="46">
        <f t="shared" si="26"/>
        <v>3950</v>
      </c>
      <c r="P42" s="46">
        <f t="shared" si="26"/>
        <v>350</v>
      </c>
      <c r="Q42" s="46">
        <f t="shared" si="26"/>
        <v>0</v>
      </c>
      <c r="R42" s="46">
        <f t="shared" si="26"/>
        <v>100</v>
      </c>
      <c r="S42" s="46">
        <f t="shared" si="26"/>
        <v>0</v>
      </c>
      <c r="T42" s="55"/>
      <c r="U42" s="38"/>
    </row>
    <row r="43" spans="1:21" s="32" customFormat="1" ht="13.2" x14ac:dyDescent="0.25">
      <c r="A43" s="14" t="s">
        <v>29</v>
      </c>
      <c r="B43" s="26" t="s">
        <v>114</v>
      </c>
      <c r="C43" s="57"/>
      <c r="D43" s="57"/>
      <c r="E43" s="14"/>
      <c r="F43" s="57"/>
      <c r="G43" s="58">
        <f>+G44</f>
        <v>750</v>
      </c>
      <c r="H43" s="58">
        <f t="shared" ref="H43:S43" si="27">+H44</f>
        <v>0</v>
      </c>
      <c r="I43" s="58">
        <f t="shared" si="27"/>
        <v>0</v>
      </c>
      <c r="J43" s="58">
        <f t="shared" si="27"/>
        <v>0</v>
      </c>
      <c r="K43" s="58">
        <f t="shared" si="27"/>
        <v>100</v>
      </c>
      <c r="L43" s="58">
        <f t="shared" si="27"/>
        <v>0</v>
      </c>
      <c r="M43" s="58">
        <f t="shared" si="27"/>
        <v>100</v>
      </c>
      <c r="N43" s="58">
        <f t="shared" si="27"/>
        <v>100</v>
      </c>
      <c r="O43" s="58">
        <f t="shared" si="27"/>
        <v>0</v>
      </c>
      <c r="P43" s="58">
        <f t="shared" si="27"/>
        <v>0</v>
      </c>
      <c r="Q43" s="58">
        <f t="shared" si="27"/>
        <v>0</v>
      </c>
      <c r="R43" s="58">
        <f t="shared" si="27"/>
        <v>100</v>
      </c>
      <c r="S43" s="58">
        <f t="shared" si="27"/>
        <v>0</v>
      </c>
      <c r="T43" s="57"/>
      <c r="U43" s="14"/>
    </row>
    <row r="44" spans="1:21" s="31" customFormat="1" ht="39.6" x14ac:dyDescent="0.25">
      <c r="A44" s="22">
        <v>1</v>
      </c>
      <c r="B44" s="21" t="s">
        <v>115</v>
      </c>
      <c r="C44" s="22" t="s">
        <v>116</v>
      </c>
      <c r="D44" s="22" t="s">
        <v>117</v>
      </c>
      <c r="E44" s="22" t="s">
        <v>118</v>
      </c>
      <c r="F44" s="54"/>
      <c r="G44" s="47">
        <v>750</v>
      </c>
      <c r="H44" s="47"/>
      <c r="I44" s="47"/>
      <c r="J44" s="47"/>
      <c r="K44" s="47">
        <f t="shared" ref="K44" si="28">+L44+M44</f>
        <v>100</v>
      </c>
      <c r="L44" s="47"/>
      <c r="M44" s="47">
        <v>100</v>
      </c>
      <c r="N44" s="47">
        <f t="shared" ref="N44" si="29">+O44+P44+Q44+R44+S44</f>
        <v>100</v>
      </c>
      <c r="O44" s="47"/>
      <c r="P44" s="47"/>
      <c r="Q44" s="47"/>
      <c r="R44" s="47">
        <f>+K44</f>
        <v>100</v>
      </c>
      <c r="S44" s="47"/>
      <c r="T44" s="20" t="s">
        <v>74</v>
      </c>
      <c r="U44" s="8" t="s">
        <v>236</v>
      </c>
    </row>
    <row r="45" spans="1:21" s="31" customFormat="1" ht="13.2" x14ac:dyDescent="0.25">
      <c r="A45" s="8" t="s">
        <v>29</v>
      </c>
      <c r="B45" s="25" t="s">
        <v>78</v>
      </c>
      <c r="C45" s="54"/>
      <c r="D45" s="54"/>
      <c r="E45" s="8"/>
      <c r="F45" s="54"/>
      <c r="G45" s="47">
        <f>+G46+G47+G48+G49+G50+G51+G52+G53+G54+G55</f>
        <v>27427</v>
      </c>
      <c r="H45" s="47">
        <f t="shared" ref="H45:S45" si="30">+H46+H47+H48+H49+H50+H51+H52+H53+H54+H55</f>
        <v>0</v>
      </c>
      <c r="I45" s="47">
        <f t="shared" si="30"/>
        <v>19041.05</v>
      </c>
      <c r="J45" s="47">
        <f t="shared" si="30"/>
        <v>13172</v>
      </c>
      <c r="K45" s="47">
        <f>+K46+K47+K48+K49+K50+K51+K52+K53+K54+K55</f>
        <v>4300</v>
      </c>
      <c r="L45" s="47">
        <f t="shared" si="30"/>
        <v>0</v>
      </c>
      <c r="M45" s="47">
        <f t="shared" si="30"/>
        <v>4300</v>
      </c>
      <c r="N45" s="47">
        <f t="shared" si="30"/>
        <v>4300</v>
      </c>
      <c r="O45" s="47">
        <f t="shared" si="30"/>
        <v>3950</v>
      </c>
      <c r="P45" s="47">
        <f t="shared" si="30"/>
        <v>350</v>
      </c>
      <c r="Q45" s="47">
        <f t="shared" si="30"/>
        <v>0</v>
      </c>
      <c r="R45" s="47">
        <f t="shared" si="30"/>
        <v>0</v>
      </c>
      <c r="S45" s="47">
        <f t="shared" si="30"/>
        <v>0</v>
      </c>
      <c r="T45" s="54"/>
      <c r="U45" s="8"/>
    </row>
    <row r="46" spans="1:21" s="31" customFormat="1" ht="52.8" x14ac:dyDescent="0.25">
      <c r="A46" s="8">
        <v>2</v>
      </c>
      <c r="B46" s="21" t="s">
        <v>119</v>
      </c>
      <c r="C46" s="22" t="s">
        <v>80</v>
      </c>
      <c r="D46" s="22" t="s">
        <v>120</v>
      </c>
      <c r="E46" s="22">
        <v>2022</v>
      </c>
      <c r="F46" s="22" t="s">
        <v>121</v>
      </c>
      <c r="G46" s="56">
        <v>700</v>
      </c>
      <c r="H46" s="47"/>
      <c r="I46" s="47">
        <v>689</v>
      </c>
      <c r="J46" s="47">
        <v>100</v>
      </c>
      <c r="K46" s="47">
        <f t="shared" ref="K46:K55" si="31">+L46+M46</f>
        <v>589</v>
      </c>
      <c r="L46" s="47"/>
      <c r="M46" s="47">
        <v>589</v>
      </c>
      <c r="N46" s="47">
        <f t="shared" ref="N46:N55" si="32">+O46+P46+Q46+R46+S46</f>
        <v>589</v>
      </c>
      <c r="O46" s="47">
        <f>+K46</f>
        <v>589</v>
      </c>
      <c r="P46" s="47"/>
      <c r="Q46" s="47"/>
      <c r="R46" s="47"/>
      <c r="S46" s="47"/>
      <c r="T46" s="19" t="s">
        <v>46</v>
      </c>
      <c r="U46" s="8" t="s">
        <v>234</v>
      </c>
    </row>
    <row r="47" spans="1:21" s="31" customFormat="1" ht="52.8" x14ac:dyDescent="0.25">
      <c r="A47" s="8">
        <v>3</v>
      </c>
      <c r="B47" s="21" t="s">
        <v>122</v>
      </c>
      <c r="C47" s="22" t="s">
        <v>80</v>
      </c>
      <c r="D47" s="22" t="s">
        <v>120</v>
      </c>
      <c r="E47" s="22">
        <v>2022</v>
      </c>
      <c r="F47" s="22">
        <v>0</v>
      </c>
      <c r="G47" s="56">
        <v>900</v>
      </c>
      <c r="H47" s="47"/>
      <c r="I47" s="47">
        <v>845</v>
      </c>
      <c r="J47" s="47">
        <v>100</v>
      </c>
      <c r="K47" s="47">
        <f t="shared" si="31"/>
        <v>745</v>
      </c>
      <c r="L47" s="47"/>
      <c r="M47" s="47">
        <v>745</v>
      </c>
      <c r="N47" s="47">
        <f t="shared" si="32"/>
        <v>745</v>
      </c>
      <c r="O47" s="47">
        <f t="shared" ref="O47:O53" si="33">+K47</f>
        <v>745</v>
      </c>
      <c r="P47" s="47"/>
      <c r="Q47" s="47"/>
      <c r="R47" s="47"/>
      <c r="S47" s="47"/>
      <c r="T47" s="19" t="s">
        <v>46</v>
      </c>
      <c r="U47" s="8" t="s">
        <v>234</v>
      </c>
    </row>
    <row r="48" spans="1:21" s="31" customFormat="1" ht="52.8" x14ac:dyDescent="0.25">
      <c r="A48" s="8">
        <v>4</v>
      </c>
      <c r="B48" s="21" t="s">
        <v>123</v>
      </c>
      <c r="C48" s="22" t="s">
        <v>80</v>
      </c>
      <c r="D48" s="22" t="s">
        <v>124</v>
      </c>
      <c r="E48" s="22">
        <v>2022</v>
      </c>
      <c r="F48" s="22" t="s">
        <v>125</v>
      </c>
      <c r="G48" s="56">
        <v>200</v>
      </c>
      <c r="H48" s="47"/>
      <c r="I48" s="47">
        <v>196</v>
      </c>
      <c r="J48" s="47">
        <v>100</v>
      </c>
      <c r="K48" s="47">
        <f t="shared" si="31"/>
        <v>96</v>
      </c>
      <c r="L48" s="47"/>
      <c r="M48" s="47">
        <v>96</v>
      </c>
      <c r="N48" s="47">
        <f t="shared" si="32"/>
        <v>96</v>
      </c>
      <c r="O48" s="47">
        <f t="shared" si="33"/>
        <v>96</v>
      </c>
      <c r="P48" s="47"/>
      <c r="Q48" s="47"/>
      <c r="R48" s="47"/>
      <c r="S48" s="47"/>
      <c r="T48" s="19" t="s">
        <v>46</v>
      </c>
      <c r="U48" s="8" t="s">
        <v>234</v>
      </c>
    </row>
    <row r="49" spans="1:23" s="31" customFormat="1" ht="52.8" x14ac:dyDescent="0.25">
      <c r="A49" s="8">
        <v>5</v>
      </c>
      <c r="B49" s="21" t="s">
        <v>126</v>
      </c>
      <c r="C49" s="22" t="s">
        <v>80</v>
      </c>
      <c r="D49" s="22" t="s">
        <v>127</v>
      </c>
      <c r="E49" s="22">
        <v>2021</v>
      </c>
      <c r="F49" s="22" t="s">
        <v>128</v>
      </c>
      <c r="G49" s="56">
        <v>864</v>
      </c>
      <c r="H49" s="47"/>
      <c r="I49" s="47">
        <v>864</v>
      </c>
      <c r="J49" s="47">
        <v>704</v>
      </c>
      <c r="K49" s="47">
        <f t="shared" si="31"/>
        <v>160</v>
      </c>
      <c r="L49" s="47"/>
      <c r="M49" s="47">
        <v>160</v>
      </c>
      <c r="N49" s="47">
        <f t="shared" si="32"/>
        <v>160</v>
      </c>
      <c r="O49" s="47">
        <f t="shared" si="33"/>
        <v>160</v>
      </c>
      <c r="P49" s="47"/>
      <c r="Q49" s="47"/>
      <c r="R49" s="47"/>
      <c r="S49" s="47"/>
      <c r="T49" s="59" t="s">
        <v>219</v>
      </c>
      <c r="U49" s="8" t="s">
        <v>234</v>
      </c>
    </row>
    <row r="50" spans="1:23" s="31" customFormat="1" ht="52.8" x14ac:dyDescent="0.25">
      <c r="A50" s="8">
        <v>6</v>
      </c>
      <c r="B50" s="21" t="s">
        <v>55</v>
      </c>
      <c r="C50" s="22" t="s">
        <v>129</v>
      </c>
      <c r="D50" s="22" t="s">
        <v>57</v>
      </c>
      <c r="E50" s="22" t="s">
        <v>58</v>
      </c>
      <c r="F50" s="22" t="s">
        <v>59</v>
      </c>
      <c r="G50" s="56">
        <v>3074</v>
      </c>
      <c r="H50" s="47"/>
      <c r="I50" s="47">
        <v>2956</v>
      </c>
      <c r="J50" s="47">
        <v>1500</v>
      </c>
      <c r="K50" s="47">
        <f t="shared" si="31"/>
        <v>1369</v>
      </c>
      <c r="L50" s="47"/>
      <c r="M50" s="47">
        <v>1369</v>
      </c>
      <c r="N50" s="47">
        <f t="shared" si="32"/>
        <v>1369</v>
      </c>
      <c r="O50" s="47">
        <f t="shared" si="33"/>
        <v>1369</v>
      </c>
      <c r="P50" s="47"/>
      <c r="Q50" s="47"/>
      <c r="R50" s="47"/>
      <c r="S50" s="47"/>
      <c r="T50" s="19" t="s">
        <v>46</v>
      </c>
      <c r="U50" s="8" t="s">
        <v>234</v>
      </c>
    </row>
    <row r="51" spans="1:23" s="31" customFormat="1" ht="52.8" x14ac:dyDescent="0.25">
      <c r="A51" s="8">
        <v>7</v>
      </c>
      <c r="B51" s="21" t="s">
        <v>130</v>
      </c>
      <c r="C51" s="22" t="s">
        <v>131</v>
      </c>
      <c r="D51" s="22" t="s">
        <v>49</v>
      </c>
      <c r="E51" s="22" t="s">
        <v>62</v>
      </c>
      <c r="F51" s="22" t="s">
        <v>132</v>
      </c>
      <c r="G51" s="56">
        <v>9993</v>
      </c>
      <c r="H51" s="47"/>
      <c r="I51" s="47">
        <v>9669</v>
      </c>
      <c r="J51" s="47">
        <v>9488</v>
      </c>
      <c r="K51" s="47">
        <f t="shared" si="31"/>
        <v>181</v>
      </c>
      <c r="L51" s="47"/>
      <c r="M51" s="47">
        <v>181</v>
      </c>
      <c r="N51" s="47">
        <f t="shared" si="32"/>
        <v>181</v>
      </c>
      <c r="O51" s="47">
        <f t="shared" si="33"/>
        <v>181</v>
      </c>
      <c r="P51" s="47"/>
      <c r="Q51" s="47"/>
      <c r="R51" s="47"/>
      <c r="S51" s="47"/>
      <c r="T51" s="19" t="s">
        <v>46</v>
      </c>
      <c r="U51" s="8" t="s">
        <v>234</v>
      </c>
    </row>
    <row r="52" spans="1:23" s="31" customFormat="1" ht="52.8" x14ac:dyDescent="0.25">
      <c r="A52" s="8">
        <v>8</v>
      </c>
      <c r="B52" s="21" t="s">
        <v>133</v>
      </c>
      <c r="C52" s="22" t="s">
        <v>131</v>
      </c>
      <c r="D52" s="22" t="s">
        <v>49</v>
      </c>
      <c r="E52" s="22" t="s">
        <v>62</v>
      </c>
      <c r="F52" s="22" t="s">
        <v>134</v>
      </c>
      <c r="G52" s="56">
        <v>1984</v>
      </c>
      <c r="H52" s="47"/>
      <c r="I52" s="47">
        <v>1845.8</v>
      </c>
      <c r="J52" s="47">
        <v>275</v>
      </c>
      <c r="K52" s="47">
        <f t="shared" si="31"/>
        <v>360</v>
      </c>
      <c r="L52" s="47"/>
      <c r="M52" s="47">
        <v>360</v>
      </c>
      <c r="N52" s="47">
        <f t="shared" si="32"/>
        <v>360</v>
      </c>
      <c r="O52" s="47">
        <f t="shared" si="33"/>
        <v>360</v>
      </c>
      <c r="P52" s="47"/>
      <c r="Q52" s="47"/>
      <c r="R52" s="47"/>
      <c r="S52" s="47"/>
      <c r="T52" s="19" t="s">
        <v>46</v>
      </c>
      <c r="U52" s="8" t="s">
        <v>234</v>
      </c>
    </row>
    <row r="53" spans="1:23" s="31" customFormat="1" ht="52.8" x14ac:dyDescent="0.25">
      <c r="A53" s="8">
        <v>9</v>
      </c>
      <c r="B53" s="21" t="s">
        <v>135</v>
      </c>
      <c r="C53" s="22" t="s">
        <v>99</v>
      </c>
      <c r="D53" s="22" t="s">
        <v>88</v>
      </c>
      <c r="E53" s="22" t="s">
        <v>62</v>
      </c>
      <c r="F53" s="22" t="s">
        <v>136</v>
      </c>
      <c r="G53" s="56">
        <v>2212</v>
      </c>
      <c r="H53" s="47"/>
      <c r="I53" s="47">
        <v>1976.25</v>
      </c>
      <c r="J53" s="47">
        <v>305</v>
      </c>
      <c r="K53" s="47">
        <f t="shared" si="31"/>
        <v>450</v>
      </c>
      <c r="L53" s="47"/>
      <c r="M53" s="47">
        <v>450</v>
      </c>
      <c r="N53" s="47">
        <f t="shared" si="32"/>
        <v>450</v>
      </c>
      <c r="O53" s="47">
        <f t="shared" si="33"/>
        <v>450</v>
      </c>
      <c r="P53" s="47"/>
      <c r="Q53" s="47"/>
      <c r="R53" s="47"/>
      <c r="S53" s="47"/>
      <c r="T53" s="19" t="s">
        <v>46</v>
      </c>
      <c r="U53" s="8" t="s">
        <v>234</v>
      </c>
    </row>
    <row r="54" spans="1:23" s="31" customFormat="1" ht="52.8" x14ac:dyDescent="0.25">
      <c r="A54" s="8">
        <v>10</v>
      </c>
      <c r="B54" s="21" t="s">
        <v>137</v>
      </c>
      <c r="C54" s="22" t="s">
        <v>138</v>
      </c>
      <c r="D54" s="22" t="s">
        <v>139</v>
      </c>
      <c r="E54" s="22" t="s">
        <v>140</v>
      </c>
      <c r="F54" s="22" t="s">
        <v>143</v>
      </c>
      <c r="G54" s="47">
        <v>5000</v>
      </c>
      <c r="H54" s="47"/>
      <c r="I54" s="47"/>
      <c r="J54" s="47">
        <v>400</v>
      </c>
      <c r="K54" s="47">
        <f t="shared" si="31"/>
        <v>100</v>
      </c>
      <c r="L54" s="47"/>
      <c r="M54" s="47">
        <v>100</v>
      </c>
      <c r="N54" s="47">
        <f t="shared" si="32"/>
        <v>100</v>
      </c>
      <c r="O54" s="47"/>
      <c r="P54" s="47">
        <f>+K54</f>
        <v>100</v>
      </c>
      <c r="Q54" s="47"/>
      <c r="R54" s="47"/>
      <c r="S54" s="47"/>
      <c r="T54" s="19" t="s">
        <v>46</v>
      </c>
      <c r="U54" s="8" t="s">
        <v>235</v>
      </c>
    </row>
    <row r="55" spans="1:23" s="31" customFormat="1" ht="52.8" x14ac:dyDescent="0.25">
      <c r="A55" s="8">
        <v>11</v>
      </c>
      <c r="B55" s="21" t="s">
        <v>141</v>
      </c>
      <c r="C55" s="22" t="s">
        <v>80</v>
      </c>
      <c r="D55" s="22" t="s">
        <v>142</v>
      </c>
      <c r="E55" s="22" t="s">
        <v>140</v>
      </c>
      <c r="F55" s="22" t="s">
        <v>144</v>
      </c>
      <c r="G55" s="47">
        <v>2500</v>
      </c>
      <c r="H55" s="47"/>
      <c r="I55" s="47"/>
      <c r="J55" s="47">
        <v>200</v>
      </c>
      <c r="K55" s="47">
        <f t="shared" si="31"/>
        <v>250</v>
      </c>
      <c r="L55" s="47"/>
      <c r="M55" s="47">
        <v>250</v>
      </c>
      <c r="N55" s="47">
        <f t="shared" si="32"/>
        <v>250</v>
      </c>
      <c r="O55" s="47"/>
      <c r="P55" s="47">
        <f>+K55</f>
        <v>250</v>
      </c>
      <c r="Q55" s="47"/>
      <c r="R55" s="47"/>
      <c r="S55" s="47"/>
      <c r="T55" s="19" t="s">
        <v>46</v>
      </c>
      <c r="U55" s="8" t="s">
        <v>235</v>
      </c>
    </row>
    <row r="56" spans="1:23" s="32" customFormat="1" ht="26.4" x14ac:dyDescent="0.25">
      <c r="A56" s="38" t="s">
        <v>145</v>
      </c>
      <c r="B56" s="40" t="s">
        <v>146</v>
      </c>
      <c r="C56" s="55"/>
      <c r="D56" s="55"/>
      <c r="E56" s="38"/>
      <c r="F56" s="55"/>
      <c r="G56" s="46">
        <f>+G57+G77</f>
        <v>167334.595</v>
      </c>
      <c r="H56" s="46">
        <f t="shared" ref="H56:S56" si="34">+H57+H77</f>
        <v>137</v>
      </c>
      <c r="I56" s="46">
        <f t="shared" si="34"/>
        <v>58050.095000000008</v>
      </c>
      <c r="J56" s="46">
        <f t="shared" si="34"/>
        <v>59423</v>
      </c>
      <c r="K56" s="46">
        <f t="shared" si="34"/>
        <v>61460.4</v>
      </c>
      <c r="L56" s="46">
        <f t="shared" si="34"/>
        <v>0</v>
      </c>
      <c r="M56" s="46">
        <f t="shared" si="34"/>
        <v>61460.4</v>
      </c>
      <c r="N56" s="46">
        <f t="shared" si="34"/>
        <v>61460.4</v>
      </c>
      <c r="O56" s="46">
        <f t="shared" si="34"/>
        <v>15616</v>
      </c>
      <c r="P56" s="46">
        <f t="shared" si="34"/>
        <v>10149.299999999999</v>
      </c>
      <c r="Q56" s="46">
        <f t="shared" si="34"/>
        <v>4349.7000000000007</v>
      </c>
      <c r="R56" s="46">
        <f t="shared" si="34"/>
        <v>13352.36</v>
      </c>
      <c r="S56" s="46">
        <f t="shared" si="34"/>
        <v>17993.039999999997</v>
      </c>
      <c r="T56" s="55"/>
      <c r="U56" s="38"/>
    </row>
    <row r="57" spans="1:23" s="32" customFormat="1" ht="39.6" x14ac:dyDescent="0.25">
      <c r="A57" s="38" t="s">
        <v>29</v>
      </c>
      <c r="B57" s="40" t="s">
        <v>227</v>
      </c>
      <c r="C57" s="55"/>
      <c r="D57" s="55"/>
      <c r="E57" s="38"/>
      <c r="F57" s="55"/>
      <c r="G57" s="46">
        <f>+G58+G67+G72</f>
        <v>81348.595000000001</v>
      </c>
      <c r="H57" s="46">
        <f t="shared" ref="H57:S57" si="35">+H58+H67+H72</f>
        <v>137</v>
      </c>
      <c r="I57" s="46">
        <f t="shared" si="35"/>
        <v>58050.095000000008</v>
      </c>
      <c r="J57" s="46">
        <f t="shared" si="35"/>
        <v>39107</v>
      </c>
      <c r="K57" s="46">
        <f t="shared" si="35"/>
        <v>16605</v>
      </c>
      <c r="L57" s="46">
        <f t="shared" si="35"/>
        <v>0</v>
      </c>
      <c r="M57" s="46">
        <f t="shared" si="35"/>
        <v>16605</v>
      </c>
      <c r="N57" s="46">
        <f t="shared" si="35"/>
        <v>16605</v>
      </c>
      <c r="O57" s="46">
        <f t="shared" si="35"/>
        <v>12671</v>
      </c>
      <c r="P57" s="46">
        <f t="shared" si="35"/>
        <v>1803.9</v>
      </c>
      <c r="Q57" s="46">
        <f t="shared" si="35"/>
        <v>773.1</v>
      </c>
      <c r="R57" s="46">
        <f t="shared" si="35"/>
        <v>1357</v>
      </c>
      <c r="S57" s="46">
        <f t="shared" si="35"/>
        <v>0</v>
      </c>
      <c r="T57" s="55"/>
      <c r="U57" s="38"/>
      <c r="W57" s="32" t="s">
        <v>238</v>
      </c>
    </row>
    <row r="58" spans="1:23" s="32" customFormat="1" ht="26.4" x14ac:dyDescent="0.25">
      <c r="A58" s="14" t="s">
        <v>147</v>
      </c>
      <c r="B58" s="26" t="s">
        <v>237</v>
      </c>
      <c r="C58" s="57"/>
      <c r="D58" s="57"/>
      <c r="E58" s="14"/>
      <c r="F58" s="57"/>
      <c r="G58" s="58">
        <f>+G59+G60+G61+G62+G63+G64+G65+G66</f>
        <v>43526.095000000008</v>
      </c>
      <c r="H58" s="58">
        <f t="shared" ref="H58:S58" si="36">+H59+H60+H61+H62+H63+H64+H65+H66</f>
        <v>137</v>
      </c>
      <c r="I58" s="58">
        <f t="shared" si="36"/>
        <v>43350.095000000008</v>
      </c>
      <c r="J58" s="58">
        <f t="shared" si="36"/>
        <v>29761</v>
      </c>
      <c r="K58" s="58">
        <f t="shared" si="36"/>
        <v>12671</v>
      </c>
      <c r="L58" s="58">
        <f t="shared" si="36"/>
        <v>0</v>
      </c>
      <c r="M58" s="58">
        <f t="shared" si="36"/>
        <v>12671</v>
      </c>
      <c r="N58" s="58">
        <f t="shared" si="36"/>
        <v>12671</v>
      </c>
      <c r="O58" s="58">
        <f t="shared" si="36"/>
        <v>12671</v>
      </c>
      <c r="P58" s="58">
        <f t="shared" si="36"/>
        <v>0</v>
      </c>
      <c r="Q58" s="58">
        <f t="shared" si="36"/>
        <v>0</v>
      </c>
      <c r="R58" s="58">
        <f t="shared" si="36"/>
        <v>0</v>
      </c>
      <c r="S58" s="58">
        <f t="shared" si="36"/>
        <v>0</v>
      </c>
      <c r="T58" s="57"/>
      <c r="U58" s="14"/>
    </row>
    <row r="59" spans="1:23" s="31" customFormat="1" ht="66" x14ac:dyDescent="0.25">
      <c r="A59" s="22">
        <v>1</v>
      </c>
      <c r="B59" s="21" t="s">
        <v>149</v>
      </c>
      <c r="C59" s="22" t="s">
        <v>53</v>
      </c>
      <c r="D59" s="22" t="s">
        <v>124</v>
      </c>
      <c r="E59" s="22" t="s">
        <v>62</v>
      </c>
      <c r="F59" s="22" t="s">
        <v>150</v>
      </c>
      <c r="G59" s="47">
        <v>5307.0659999999998</v>
      </c>
      <c r="H59" s="47">
        <v>137</v>
      </c>
      <c r="I59" s="47">
        <v>5307.0659999999998</v>
      </c>
      <c r="J59" s="47">
        <v>3520</v>
      </c>
      <c r="K59" s="47">
        <f>+L59+M59</f>
        <v>1650</v>
      </c>
      <c r="L59" s="47"/>
      <c r="M59" s="47">
        <v>1650</v>
      </c>
      <c r="N59" s="47">
        <f t="shared" ref="N59:N66" si="37">+O59+P59+Q59+R59+S59</f>
        <v>1650</v>
      </c>
      <c r="O59" s="47">
        <f>+K59</f>
        <v>1650</v>
      </c>
      <c r="P59" s="47"/>
      <c r="Q59" s="47"/>
      <c r="R59" s="47"/>
      <c r="S59" s="47"/>
      <c r="T59" s="19" t="s">
        <v>46</v>
      </c>
      <c r="U59" s="8" t="s">
        <v>234</v>
      </c>
    </row>
    <row r="60" spans="1:23" s="31" customFormat="1" ht="66" x14ac:dyDescent="0.25">
      <c r="A60" s="22">
        <v>2</v>
      </c>
      <c r="B60" s="21" t="s">
        <v>151</v>
      </c>
      <c r="C60" s="22" t="s">
        <v>53</v>
      </c>
      <c r="D60" s="22" t="s">
        <v>124</v>
      </c>
      <c r="E60" s="22" t="s">
        <v>62</v>
      </c>
      <c r="F60" s="22" t="s">
        <v>152</v>
      </c>
      <c r="G60" s="47">
        <v>7862.4930000000004</v>
      </c>
      <c r="H60" s="47"/>
      <c r="I60" s="47">
        <v>7862.4930000000004</v>
      </c>
      <c r="J60" s="47">
        <v>5120</v>
      </c>
      <c r="K60" s="47">
        <f t="shared" ref="K60:K76" si="38">+L60+M60</f>
        <v>2515</v>
      </c>
      <c r="L60" s="47"/>
      <c r="M60" s="47">
        <v>2515</v>
      </c>
      <c r="N60" s="47">
        <f t="shared" si="37"/>
        <v>2515</v>
      </c>
      <c r="O60" s="47">
        <f t="shared" ref="O60:O66" si="39">+K60</f>
        <v>2515</v>
      </c>
      <c r="P60" s="47"/>
      <c r="Q60" s="47"/>
      <c r="R60" s="47"/>
      <c r="S60" s="47"/>
      <c r="T60" s="19" t="s">
        <v>46</v>
      </c>
      <c r="U60" s="8" t="s">
        <v>234</v>
      </c>
    </row>
    <row r="61" spans="1:23" s="31" customFormat="1" ht="66" x14ac:dyDescent="0.25">
      <c r="A61" s="22">
        <v>3</v>
      </c>
      <c r="B61" s="21" t="s">
        <v>153</v>
      </c>
      <c r="C61" s="22" t="s">
        <v>53</v>
      </c>
      <c r="D61" s="22" t="s">
        <v>124</v>
      </c>
      <c r="E61" s="22" t="s">
        <v>62</v>
      </c>
      <c r="F61" s="22" t="s">
        <v>154</v>
      </c>
      <c r="G61" s="47">
        <v>7580</v>
      </c>
      <c r="H61" s="47"/>
      <c r="I61" s="47">
        <v>7580</v>
      </c>
      <c r="J61" s="47">
        <v>4750</v>
      </c>
      <c r="K61" s="47">
        <f t="shared" si="38"/>
        <v>2615</v>
      </c>
      <c r="L61" s="47"/>
      <c r="M61" s="47">
        <v>2615</v>
      </c>
      <c r="N61" s="47">
        <f t="shared" si="37"/>
        <v>2615</v>
      </c>
      <c r="O61" s="47">
        <f t="shared" si="39"/>
        <v>2615</v>
      </c>
      <c r="P61" s="47"/>
      <c r="Q61" s="47"/>
      <c r="R61" s="47"/>
      <c r="S61" s="47"/>
      <c r="T61" s="19" t="s">
        <v>46</v>
      </c>
      <c r="U61" s="8" t="s">
        <v>234</v>
      </c>
    </row>
    <row r="62" spans="1:23" s="31" customFormat="1" ht="66" x14ac:dyDescent="0.25">
      <c r="A62" s="22">
        <v>4</v>
      </c>
      <c r="B62" s="21" t="s">
        <v>155</v>
      </c>
      <c r="C62" s="22" t="s">
        <v>53</v>
      </c>
      <c r="D62" s="22" t="s">
        <v>124</v>
      </c>
      <c r="E62" s="22" t="s">
        <v>62</v>
      </c>
      <c r="F62" s="22" t="s">
        <v>156</v>
      </c>
      <c r="G62" s="47">
        <v>6624.9350000000004</v>
      </c>
      <c r="H62" s="47"/>
      <c r="I62" s="47">
        <v>6624.9350000000004</v>
      </c>
      <c r="J62" s="47">
        <v>4475</v>
      </c>
      <c r="K62" s="47">
        <f t="shared" si="38"/>
        <v>2007</v>
      </c>
      <c r="L62" s="47"/>
      <c r="M62" s="47">
        <v>2007</v>
      </c>
      <c r="N62" s="47">
        <f t="shared" si="37"/>
        <v>2007</v>
      </c>
      <c r="O62" s="47">
        <f t="shared" si="39"/>
        <v>2007</v>
      </c>
      <c r="P62" s="47"/>
      <c r="Q62" s="47"/>
      <c r="R62" s="47"/>
      <c r="S62" s="47"/>
      <c r="T62" s="19" t="s">
        <v>46</v>
      </c>
      <c r="U62" s="8" t="s">
        <v>234</v>
      </c>
    </row>
    <row r="63" spans="1:23" s="31" customFormat="1" ht="66" x14ac:dyDescent="0.25">
      <c r="A63" s="22">
        <v>5</v>
      </c>
      <c r="B63" s="21" t="s">
        <v>157</v>
      </c>
      <c r="C63" s="22" t="s">
        <v>53</v>
      </c>
      <c r="D63" s="22" t="s">
        <v>124</v>
      </c>
      <c r="E63" s="22" t="s">
        <v>62</v>
      </c>
      <c r="F63" s="22" t="s">
        <v>158</v>
      </c>
      <c r="G63" s="47">
        <v>4000</v>
      </c>
      <c r="H63" s="47"/>
      <c r="I63" s="47">
        <v>4000</v>
      </c>
      <c r="J63" s="47">
        <v>2620</v>
      </c>
      <c r="K63" s="47">
        <f t="shared" si="38"/>
        <v>1258</v>
      </c>
      <c r="L63" s="47"/>
      <c r="M63" s="47">
        <v>1258</v>
      </c>
      <c r="N63" s="47">
        <f t="shared" si="37"/>
        <v>1258</v>
      </c>
      <c r="O63" s="47">
        <f t="shared" si="39"/>
        <v>1258</v>
      </c>
      <c r="P63" s="47"/>
      <c r="Q63" s="47"/>
      <c r="R63" s="47"/>
      <c r="S63" s="47"/>
      <c r="T63" s="19" t="s">
        <v>46</v>
      </c>
      <c r="U63" s="8" t="s">
        <v>234</v>
      </c>
    </row>
    <row r="64" spans="1:23" s="31" customFormat="1" ht="66" x14ac:dyDescent="0.25">
      <c r="A64" s="22">
        <v>6</v>
      </c>
      <c r="B64" s="21" t="s">
        <v>159</v>
      </c>
      <c r="C64" s="22" t="s">
        <v>53</v>
      </c>
      <c r="D64" s="22" t="s">
        <v>215</v>
      </c>
      <c r="E64" s="22" t="s">
        <v>62</v>
      </c>
      <c r="F64" s="22" t="s">
        <v>160</v>
      </c>
      <c r="G64" s="47">
        <v>2700</v>
      </c>
      <c r="H64" s="47"/>
      <c r="I64" s="47">
        <v>2700</v>
      </c>
      <c r="J64" s="47">
        <v>1770</v>
      </c>
      <c r="K64" s="47">
        <f t="shared" si="38"/>
        <v>850</v>
      </c>
      <c r="L64" s="47"/>
      <c r="M64" s="47">
        <v>850</v>
      </c>
      <c r="N64" s="47">
        <f t="shared" si="37"/>
        <v>850</v>
      </c>
      <c r="O64" s="47">
        <f t="shared" si="39"/>
        <v>850</v>
      </c>
      <c r="P64" s="47"/>
      <c r="Q64" s="47"/>
      <c r="R64" s="47"/>
      <c r="S64" s="47"/>
      <c r="T64" s="19" t="s">
        <v>46</v>
      </c>
      <c r="U64" s="8" t="s">
        <v>234</v>
      </c>
    </row>
    <row r="65" spans="1:21" s="31" customFormat="1" ht="52.8" x14ac:dyDescent="0.25">
      <c r="A65" s="22">
        <v>7</v>
      </c>
      <c r="B65" s="21" t="s">
        <v>161</v>
      </c>
      <c r="C65" s="22" t="s">
        <v>53</v>
      </c>
      <c r="D65" s="22" t="s">
        <v>215</v>
      </c>
      <c r="E65" s="22" t="s">
        <v>62</v>
      </c>
      <c r="F65" s="22" t="s">
        <v>162</v>
      </c>
      <c r="G65" s="47">
        <v>4173.6009999999997</v>
      </c>
      <c r="H65" s="47"/>
      <c r="I65" s="47">
        <v>4173.6009999999997</v>
      </c>
      <c r="J65" s="47">
        <v>2640</v>
      </c>
      <c r="K65" s="47">
        <f t="shared" si="38"/>
        <v>1414</v>
      </c>
      <c r="L65" s="47"/>
      <c r="M65" s="47">
        <v>1414</v>
      </c>
      <c r="N65" s="47">
        <f t="shared" si="37"/>
        <v>1414</v>
      </c>
      <c r="O65" s="47">
        <f t="shared" si="39"/>
        <v>1414</v>
      </c>
      <c r="P65" s="47"/>
      <c r="Q65" s="47"/>
      <c r="R65" s="47"/>
      <c r="S65" s="47"/>
      <c r="T65" s="19" t="s">
        <v>46</v>
      </c>
      <c r="U65" s="8" t="s">
        <v>234</v>
      </c>
    </row>
    <row r="66" spans="1:21" s="31" customFormat="1" ht="66" x14ac:dyDescent="0.25">
      <c r="A66" s="22">
        <v>8</v>
      </c>
      <c r="B66" s="21" t="s">
        <v>163</v>
      </c>
      <c r="C66" s="22" t="s">
        <v>164</v>
      </c>
      <c r="D66" s="22" t="s">
        <v>124</v>
      </c>
      <c r="E66" s="22" t="s">
        <v>62</v>
      </c>
      <c r="F66" s="22" t="s">
        <v>165</v>
      </c>
      <c r="G66" s="56">
        <v>5278</v>
      </c>
      <c r="H66" s="47"/>
      <c r="I66" s="47">
        <v>5102</v>
      </c>
      <c r="J66" s="47">
        <v>4866</v>
      </c>
      <c r="K66" s="47">
        <f t="shared" si="38"/>
        <v>362</v>
      </c>
      <c r="L66" s="47"/>
      <c r="M66" s="47">
        <v>362</v>
      </c>
      <c r="N66" s="47">
        <f t="shared" si="37"/>
        <v>362</v>
      </c>
      <c r="O66" s="47">
        <f t="shared" si="39"/>
        <v>362</v>
      </c>
      <c r="P66" s="47"/>
      <c r="Q66" s="47"/>
      <c r="R66" s="47"/>
      <c r="S66" s="47"/>
      <c r="T66" s="19" t="s">
        <v>46</v>
      </c>
      <c r="U66" s="8" t="s">
        <v>234</v>
      </c>
    </row>
    <row r="67" spans="1:21" s="31" customFormat="1" ht="13.2" x14ac:dyDescent="0.25">
      <c r="A67" s="22" t="s">
        <v>147</v>
      </c>
      <c r="B67" s="21" t="s">
        <v>24</v>
      </c>
      <c r="C67" s="22"/>
      <c r="D67" s="22"/>
      <c r="E67" s="22"/>
      <c r="F67" s="22"/>
      <c r="G67" s="56">
        <f>+G68+G69+G70+G71</f>
        <v>14700</v>
      </c>
      <c r="H67" s="56">
        <f t="shared" ref="H67:R67" si="40">+H68+H69+H70+H71</f>
        <v>0</v>
      </c>
      <c r="I67" s="56">
        <f t="shared" si="40"/>
        <v>14700</v>
      </c>
      <c r="J67" s="56">
        <f t="shared" si="40"/>
        <v>9346</v>
      </c>
      <c r="K67" s="56">
        <f t="shared" si="40"/>
        <v>2577</v>
      </c>
      <c r="L67" s="56">
        <f t="shared" si="40"/>
        <v>0</v>
      </c>
      <c r="M67" s="56">
        <f t="shared" si="40"/>
        <v>2577</v>
      </c>
      <c r="N67" s="56">
        <f t="shared" si="40"/>
        <v>2577</v>
      </c>
      <c r="O67" s="56">
        <f t="shared" si="40"/>
        <v>0</v>
      </c>
      <c r="P67" s="56">
        <f t="shared" si="40"/>
        <v>1803.9</v>
      </c>
      <c r="Q67" s="56">
        <f t="shared" si="40"/>
        <v>773.1</v>
      </c>
      <c r="R67" s="56">
        <f t="shared" si="40"/>
        <v>0</v>
      </c>
      <c r="S67" s="56">
        <f>+S68+S69+S70+S71</f>
        <v>0</v>
      </c>
      <c r="T67" s="19"/>
      <c r="U67" s="8"/>
    </row>
    <row r="68" spans="1:21" s="31" customFormat="1" ht="66" x14ac:dyDescent="0.25">
      <c r="A68" s="22">
        <v>9</v>
      </c>
      <c r="B68" s="21" t="s">
        <v>166</v>
      </c>
      <c r="C68" s="22" t="s">
        <v>167</v>
      </c>
      <c r="D68" s="22" t="s">
        <v>124</v>
      </c>
      <c r="E68" s="22">
        <v>2023</v>
      </c>
      <c r="F68" s="22" t="s">
        <v>168</v>
      </c>
      <c r="G68" s="56">
        <v>5396</v>
      </c>
      <c r="H68" s="47"/>
      <c r="I68" s="47">
        <f>+G68</f>
        <v>5396</v>
      </c>
      <c r="J68" s="47">
        <v>3146</v>
      </c>
      <c r="K68" s="47">
        <f t="shared" si="38"/>
        <v>1125</v>
      </c>
      <c r="L68" s="47"/>
      <c r="M68" s="47">
        <v>1125</v>
      </c>
      <c r="N68" s="47">
        <f t="shared" ref="N68:N71" si="41">+O68+P68+Q68+R68+S68</f>
        <v>1125</v>
      </c>
      <c r="O68" s="47"/>
      <c r="P68" s="47">
        <f>+K68*70%</f>
        <v>787.5</v>
      </c>
      <c r="Q68" s="47">
        <f>+K68-P68</f>
        <v>337.5</v>
      </c>
      <c r="R68" s="47"/>
      <c r="S68" s="47"/>
      <c r="T68" s="19" t="s">
        <v>46</v>
      </c>
      <c r="U68" s="8" t="s">
        <v>235</v>
      </c>
    </row>
    <row r="69" spans="1:21" s="31" customFormat="1" ht="66" x14ac:dyDescent="0.25">
      <c r="A69" s="22">
        <v>10</v>
      </c>
      <c r="B69" s="21" t="s">
        <v>169</v>
      </c>
      <c r="C69" s="22" t="s">
        <v>167</v>
      </c>
      <c r="D69" s="22" t="s">
        <v>124</v>
      </c>
      <c r="E69" s="22">
        <v>2023</v>
      </c>
      <c r="F69" s="22" t="s">
        <v>170</v>
      </c>
      <c r="G69" s="56">
        <v>4304</v>
      </c>
      <c r="H69" s="47"/>
      <c r="I69" s="47">
        <f>+G69</f>
        <v>4304</v>
      </c>
      <c r="J69" s="47">
        <v>2800</v>
      </c>
      <c r="K69" s="47">
        <f t="shared" si="38"/>
        <v>652</v>
      </c>
      <c r="L69" s="47"/>
      <c r="M69" s="47">
        <v>652</v>
      </c>
      <c r="N69" s="47">
        <f t="shared" si="41"/>
        <v>652</v>
      </c>
      <c r="O69" s="47"/>
      <c r="P69" s="47">
        <f t="shared" ref="P69:P71" si="42">+K69*70%</f>
        <v>456.4</v>
      </c>
      <c r="Q69" s="47">
        <f t="shared" ref="Q69:Q71" si="43">+K69-P69</f>
        <v>195.60000000000002</v>
      </c>
      <c r="R69" s="47"/>
      <c r="S69" s="47"/>
      <c r="T69" s="19" t="s">
        <v>46</v>
      </c>
      <c r="U69" s="8" t="s">
        <v>235</v>
      </c>
    </row>
    <row r="70" spans="1:21" s="31" customFormat="1" ht="66" x14ac:dyDescent="0.25">
      <c r="A70" s="22">
        <v>11</v>
      </c>
      <c r="B70" s="21" t="s">
        <v>171</v>
      </c>
      <c r="C70" s="22" t="s">
        <v>167</v>
      </c>
      <c r="D70" s="22" t="s">
        <v>124</v>
      </c>
      <c r="E70" s="22">
        <v>2023</v>
      </c>
      <c r="F70" s="22" t="s">
        <v>172</v>
      </c>
      <c r="G70" s="56">
        <v>2500</v>
      </c>
      <c r="H70" s="47"/>
      <c r="I70" s="47">
        <f>+G70</f>
        <v>2500</v>
      </c>
      <c r="J70" s="47">
        <v>1700</v>
      </c>
      <c r="K70" s="47">
        <f t="shared" si="38"/>
        <v>400</v>
      </c>
      <c r="L70" s="47"/>
      <c r="M70" s="47">
        <v>400</v>
      </c>
      <c r="N70" s="47">
        <f t="shared" si="41"/>
        <v>400</v>
      </c>
      <c r="O70" s="47"/>
      <c r="P70" s="47">
        <f t="shared" si="42"/>
        <v>280</v>
      </c>
      <c r="Q70" s="47">
        <f t="shared" si="43"/>
        <v>120</v>
      </c>
      <c r="R70" s="47"/>
      <c r="S70" s="47"/>
      <c r="T70" s="19" t="s">
        <v>46</v>
      </c>
      <c r="U70" s="8" t="s">
        <v>235</v>
      </c>
    </row>
    <row r="71" spans="1:21" s="31" customFormat="1" ht="66" x14ac:dyDescent="0.25">
      <c r="A71" s="22">
        <v>12</v>
      </c>
      <c r="B71" s="21" t="s">
        <v>173</v>
      </c>
      <c r="C71" s="22" t="s">
        <v>167</v>
      </c>
      <c r="D71" s="22" t="s">
        <v>124</v>
      </c>
      <c r="E71" s="22">
        <v>2023</v>
      </c>
      <c r="F71" s="22" t="s">
        <v>174</v>
      </c>
      <c r="G71" s="56">
        <v>2500</v>
      </c>
      <c r="H71" s="47"/>
      <c r="I71" s="47">
        <f>+G71</f>
        <v>2500</v>
      </c>
      <c r="J71" s="47">
        <v>1700</v>
      </c>
      <c r="K71" s="47">
        <f t="shared" si="38"/>
        <v>400</v>
      </c>
      <c r="L71" s="47"/>
      <c r="M71" s="47">
        <v>400</v>
      </c>
      <c r="N71" s="47">
        <f t="shared" si="41"/>
        <v>400</v>
      </c>
      <c r="O71" s="47"/>
      <c r="P71" s="47">
        <f t="shared" si="42"/>
        <v>280</v>
      </c>
      <c r="Q71" s="47">
        <f t="shared" si="43"/>
        <v>120</v>
      </c>
      <c r="R71" s="47"/>
      <c r="S71" s="47"/>
      <c r="T71" s="19" t="s">
        <v>46</v>
      </c>
      <c r="U71" s="8" t="s">
        <v>235</v>
      </c>
    </row>
    <row r="72" spans="1:21" s="31" customFormat="1" ht="13.2" x14ac:dyDescent="0.25">
      <c r="A72" s="22" t="s">
        <v>147</v>
      </c>
      <c r="B72" s="21" t="s">
        <v>27</v>
      </c>
      <c r="C72" s="22"/>
      <c r="D72" s="22"/>
      <c r="E72" s="22"/>
      <c r="F72" s="22"/>
      <c r="G72" s="56">
        <f>+G73+G74+G75+G76</f>
        <v>23122.5</v>
      </c>
      <c r="H72" s="56">
        <f t="shared" ref="H72:S72" si="44">+H73+H74+H75+H76</f>
        <v>0</v>
      </c>
      <c r="I72" s="56">
        <f t="shared" si="44"/>
        <v>0</v>
      </c>
      <c r="J72" s="56">
        <f t="shared" si="44"/>
        <v>0</v>
      </c>
      <c r="K72" s="56">
        <f t="shared" si="44"/>
        <v>1357</v>
      </c>
      <c r="L72" s="56">
        <f t="shared" si="44"/>
        <v>0</v>
      </c>
      <c r="M72" s="56">
        <f t="shared" si="44"/>
        <v>1357</v>
      </c>
      <c r="N72" s="56">
        <f t="shared" si="44"/>
        <v>1357</v>
      </c>
      <c r="O72" s="56">
        <f t="shared" si="44"/>
        <v>0</v>
      </c>
      <c r="P72" s="56">
        <f t="shared" si="44"/>
        <v>0</v>
      </c>
      <c r="Q72" s="56">
        <f t="shared" si="44"/>
        <v>0</v>
      </c>
      <c r="R72" s="56">
        <f t="shared" si="44"/>
        <v>1357</v>
      </c>
      <c r="S72" s="56">
        <f t="shared" si="44"/>
        <v>0</v>
      </c>
      <c r="T72" s="19"/>
      <c r="U72" s="8"/>
    </row>
    <row r="73" spans="1:21" s="31" customFormat="1" ht="52.8" x14ac:dyDescent="0.25">
      <c r="A73" s="22">
        <v>13</v>
      </c>
      <c r="B73" s="21" t="s">
        <v>175</v>
      </c>
      <c r="C73" s="22" t="s">
        <v>109</v>
      </c>
      <c r="D73" s="22" t="s">
        <v>124</v>
      </c>
      <c r="E73" s="22" t="s">
        <v>140</v>
      </c>
      <c r="F73" s="54"/>
      <c r="G73" s="47">
        <v>4550</v>
      </c>
      <c r="H73" s="47"/>
      <c r="I73" s="47"/>
      <c r="J73" s="47"/>
      <c r="K73" s="47">
        <f t="shared" si="38"/>
        <v>307</v>
      </c>
      <c r="L73" s="47"/>
      <c r="M73" s="47">
        <v>307</v>
      </c>
      <c r="N73" s="47">
        <f t="shared" ref="N73:N76" si="45">+O73+P73+Q73+R73+S73</f>
        <v>307</v>
      </c>
      <c r="O73" s="47"/>
      <c r="P73" s="47"/>
      <c r="Q73" s="47"/>
      <c r="R73" s="47">
        <f>+K73</f>
        <v>307</v>
      </c>
      <c r="S73" s="47"/>
      <c r="T73" s="19" t="s">
        <v>46</v>
      </c>
      <c r="U73" s="8" t="s">
        <v>236</v>
      </c>
    </row>
    <row r="74" spans="1:21" s="31" customFormat="1" ht="52.8" x14ac:dyDescent="0.25">
      <c r="A74" s="22">
        <v>14</v>
      </c>
      <c r="B74" s="21" t="s">
        <v>176</v>
      </c>
      <c r="C74" s="22" t="s">
        <v>177</v>
      </c>
      <c r="D74" s="22" t="s">
        <v>124</v>
      </c>
      <c r="E74" s="22" t="s">
        <v>140</v>
      </c>
      <c r="F74" s="54"/>
      <c r="G74" s="47">
        <v>5950</v>
      </c>
      <c r="H74" s="47"/>
      <c r="I74" s="47"/>
      <c r="J74" s="47"/>
      <c r="K74" s="47">
        <f t="shared" si="38"/>
        <v>350</v>
      </c>
      <c r="L74" s="47"/>
      <c r="M74" s="47">
        <v>350</v>
      </c>
      <c r="N74" s="47">
        <f t="shared" si="45"/>
        <v>350</v>
      </c>
      <c r="O74" s="47"/>
      <c r="P74" s="47"/>
      <c r="Q74" s="47"/>
      <c r="R74" s="47">
        <f t="shared" ref="R74:R76" si="46">+K74</f>
        <v>350</v>
      </c>
      <c r="S74" s="47"/>
      <c r="T74" s="19" t="s">
        <v>46</v>
      </c>
      <c r="U74" s="8" t="s">
        <v>236</v>
      </c>
    </row>
    <row r="75" spans="1:21" s="31" customFormat="1" ht="52.8" x14ac:dyDescent="0.25">
      <c r="A75" s="22">
        <v>15</v>
      </c>
      <c r="B75" s="21" t="s">
        <v>178</v>
      </c>
      <c r="C75" s="22" t="s">
        <v>177</v>
      </c>
      <c r="D75" s="22" t="s">
        <v>124</v>
      </c>
      <c r="E75" s="22" t="s">
        <v>140</v>
      </c>
      <c r="F75" s="54"/>
      <c r="G75" s="47">
        <v>6352.5000000000009</v>
      </c>
      <c r="H75" s="47"/>
      <c r="I75" s="47"/>
      <c r="J75" s="47"/>
      <c r="K75" s="47">
        <f t="shared" si="38"/>
        <v>350</v>
      </c>
      <c r="L75" s="47"/>
      <c r="M75" s="47">
        <v>350</v>
      </c>
      <c r="N75" s="47">
        <f t="shared" si="45"/>
        <v>350</v>
      </c>
      <c r="O75" s="47"/>
      <c r="P75" s="47"/>
      <c r="Q75" s="47"/>
      <c r="R75" s="47">
        <f t="shared" si="46"/>
        <v>350</v>
      </c>
      <c r="S75" s="47"/>
      <c r="T75" s="19" t="s">
        <v>46</v>
      </c>
      <c r="U75" s="8" t="s">
        <v>236</v>
      </c>
    </row>
    <row r="76" spans="1:21" s="31" customFormat="1" ht="52.8" x14ac:dyDescent="0.25">
      <c r="A76" s="60">
        <v>16</v>
      </c>
      <c r="B76" s="61" t="s">
        <v>179</v>
      </c>
      <c r="C76" s="60" t="s">
        <v>177</v>
      </c>
      <c r="D76" s="60" t="s">
        <v>124</v>
      </c>
      <c r="E76" s="60" t="s">
        <v>140</v>
      </c>
      <c r="F76" s="52"/>
      <c r="G76" s="62">
        <v>6270</v>
      </c>
      <c r="H76" s="62"/>
      <c r="I76" s="62"/>
      <c r="J76" s="62"/>
      <c r="K76" s="62">
        <f t="shared" si="38"/>
        <v>350</v>
      </c>
      <c r="L76" s="62"/>
      <c r="M76" s="62">
        <v>350</v>
      </c>
      <c r="N76" s="62">
        <f t="shared" si="45"/>
        <v>350</v>
      </c>
      <c r="O76" s="62"/>
      <c r="P76" s="62"/>
      <c r="Q76" s="62"/>
      <c r="R76" s="62">
        <f t="shared" si="46"/>
        <v>350</v>
      </c>
      <c r="S76" s="62"/>
      <c r="T76" s="45" t="s">
        <v>46</v>
      </c>
      <c r="U76" s="53" t="s">
        <v>236</v>
      </c>
    </row>
    <row r="77" spans="1:21" s="32" customFormat="1" ht="39.6" x14ac:dyDescent="0.25">
      <c r="A77" s="38" t="s">
        <v>29</v>
      </c>
      <c r="B77" s="40" t="s">
        <v>228</v>
      </c>
      <c r="C77" s="55"/>
      <c r="D77" s="55"/>
      <c r="E77" s="38"/>
      <c r="F77" s="55"/>
      <c r="G77" s="46">
        <f>+G78+G81+G103+G106</f>
        <v>85986</v>
      </c>
      <c r="H77" s="46">
        <f t="shared" ref="H77:S77" si="47">+H78+H81+H103+H106</f>
        <v>0</v>
      </c>
      <c r="I77" s="46">
        <f t="shared" si="47"/>
        <v>0</v>
      </c>
      <c r="J77" s="46">
        <f t="shared" si="47"/>
        <v>20316</v>
      </c>
      <c r="K77" s="46">
        <f t="shared" si="47"/>
        <v>44855.4</v>
      </c>
      <c r="L77" s="46">
        <f t="shared" si="47"/>
        <v>0</v>
      </c>
      <c r="M77" s="46">
        <f t="shared" si="47"/>
        <v>44855.4</v>
      </c>
      <c r="N77" s="46">
        <f t="shared" si="47"/>
        <v>44855.4</v>
      </c>
      <c r="O77" s="46">
        <f t="shared" si="47"/>
        <v>2945</v>
      </c>
      <c r="P77" s="46">
        <f t="shared" si="47"/>
        <v>8345.4</v>
      </c>
      <c r="Q77" s="46">
        <f t="shared" si="47"/>
        <v>3576.6000000000008</v>
      </c>
      <c r="R77" s="46">
        <f t="shared" si="47"/>
        <v>11995.36</v>
      </c>
      <c r="S77" s="46">
        <f t="shared" si="47"/>
        <v>17993.039999999997</v>
      </c>
      <c r="T77" s="55"/>
      <c r="U77" s="38"/>
    </row>
    <row r="78" spans="1:21" s="32" customFormat="1" ht="39.6" x14ac:dyDescent="0.25">
      <c r="A78" s="14" t="s">
        <v>147</v>
      </c>
      <c r="B78" s="26" t="s">
        <v>180</v>
      </c>
      <c r="C78" s="57"/>
      <c r="D78" s="57"/>
      <c r="E78" s="14"/>
      <c r="F78" s="57"/>
      <c r="G78" s="58">
        <f>+G79+G80</f>
        <v>1204</v>
      </c>
      <c r="H78" s="58">
        <f t="shared" ref="H78:S78" si="48">+H79+H80</f>
        <v>0</v>
      </c>
      <c r="I78" s="58">
        <f t="shared" si="48"/>
        <v>0</v>
      </c>
      <c r="J78" s="58">
        <f t="shared" si="48"/>
        <v>0</v>
      </c>
      <c r="K78" s="58">
        <f t="shared" si="48"/>
        <v>1204</v>
      </c>
      <c r="L78" s="58">
        <f t="shared" si="48"/>
        <v>0</v>
      </c>
      <c r="M78" s="58">
        <f t="shared" si="48"/>
        <v>1204</v>
      </c>
      <c r="N78" s="58">
        <f t="shared" si="48"/>
        <v>1204</v>
      </c>
      <c r="O78" s="58">
        <f t="shared" si="48"/>
        <v>0</v>
      </c>
      <c r="P78" s="58">
        <f t="shared" si="48"/>
        <v>0</v>
      </c>
      <c r="Q78" s="58">
        <f t="shared" si="48"/>
        <v>0</v>
      </c>
      <c r="R78" s="58">
        <f t="shared" si="48"/>
        <v>481.6</v>
      </c>
      <c r="S78" s="58">
        <f t="shared" si="48"/>
        <v>722.4</v>
      </c>
      <c r="T78" s="57"/>
      <c r="U78" s="14"/>
    </row>
    <row r="79" spans="1:21" s="31" customFormat="1" ht="39.6" x14ac:dyDescent="0.25">
      <c r="A79" s="8">
        <v>1</v>
      </c>
      <c r="B79" s="21" t="s">
        <v>181</v>
      </c>
      <c r="C79" s="22" t="s">
        <v>182</v>
      </c>
      <c r="D79" s="22" t="s">
        <v>216</v>
      </c>
      <c r="E79" s="22">
        <v>2024</v>
      </c>
      <c r="F79" s="54"/>
      <c r="G79" s="47">
        <v>602</v>
      </c>
      <c r="H79" s="47"/>
      <c r="I79" s="47"/>
      <c r="J79" s="47"/>
      <c r="K79" s="47">
        <f>+L79+M79</f>
        <v>602</v>
      </c>
      <c r="L79" s="47"/>
      <c r="M79" s="47">
        <v>602</v>
      </c>
      <c r="N79" s="47">
        <f t="shared" ref="N79:N80" si="49">+O79+P79+Q79+R79+S79</f>
        <v>602</v>
      </c>
      <c r="O79" s="47"/>
      <c r="P79" s="47"/>
      <c r="Q79" s="47"/>
      <c r="R79" s="47">
        <f>+K79*40%</f>
        <v>240.8</v>
      </c>
      <c r="S79" s="47">
        <f>+K79-R79</f>
        <v>361.2</v>
      </c>
      <c r="T79" s="22" t="s">
        <v>220</v>
      </c>
      <c r="U79" s="8" t="s">
        <v>236</v>
      </c>
    </row>
    <row r="80" spans="1:21" s="31" customFormat="1" ht="39.6" x14ac:dyDescent="0.25">
      <c r="A80" s="8">
        <v>2</v>
      </c>
      <c r="B80" s="21" t="s">
        <v>183</v>
      </c>
      <c r="C80" s="22" t="s">
        <v>164</v>
      </c>
      <c r="D80" s="22" t="s">
        <v>216</v>
      </c>
      <c r="E80" s="22">
        <v>2024</v>
      </c>
      <c r="F80" s="54"/>
      <c r="G80" s="47">
        <v>602</v>
      </c>
      <c r="H80" s="47"/>
      <c r="I80" s="47"/>
      <c r="J80" s="47"/>
      <c r="K80" s="47">
        <f>+L80+M80</f>
        <v>602</v>
      </c>
      <c r="L80" s="47"/>
      <c r="M80" s="47">
        <v>602</v>
      </c>
      <c r="N80" s="47">
        <f t="shared" si="49"/>
        <v>602</v>
      </c>
      <c r="O80" s="47"/>
      <c r="P80" s="47"/>
      <c r="Q80" s="47"/>
      <c r="R80" s="47">
        <f>+K80*40%</f>
        <v>240.8</v>
      </c>
      <c r="S80" s="47">
        <f>+K80-R80</f>
        <v>361.2</v>
      </c>
      <c r="T80" s="22" t="s">
        <v>221</v>
      </c>
      <c r="U80" s="8" t="s">
        <v>236</v>
      </c>
    </row>
    <row r="81" spans="1:21" s="32" customFormat="1" ht="66" x14ac:dyDescent="0.25">
      <c r="A81" s="14" t="s">
        <v>147</v>
      </c>
      <c r="B81" s="26" t="s">
        <v>184</v>
      </c>
      <c r="C81" s="57"/>
      <c r="D81" s="57"/>
      <c r="E81" s="7"/>
      <c r="F81" s="57"/>
      <c r="G81" s="58">
        <f>+G82+G95</f>
        <v>66609</v>
      </c>
      <c r="H81" s="58">
        <f t="shared" ref="H81:S81" si="50">+H82+H95</f>
        <v>0</v>
      </c>
      <c r="I81" s="58">
        <f t="shared" si="50"/>
        <v>0</v>
      </c>
      <c r="J81" s="58">
        <f t="shared" si="50"/>
        <v>14334</v>
      </c>
      <c r="K81" s="58">
        <f t="shared" si="50"/>
        <v>36004.400000000001</v>
      </c>
      <c r="L81" s="58">
        <f t="shared" si="50"/>
        <v>0</v>
      </c>
      <c r="M81" s="58">
        <f t="shared" si="50"/>
        <v>36004.400000000001</v>
      </c>
      <c r="N81" s="58">
        <f t="shared" si="50"/>
        <v>36004.400000000001</v>
      </c>
      <c r="O81" s="58">
        <f t="shared" si="50"/>
        <v>927</v>
      </c>
      <c r="P81" s="58">
        <f t="shared" si="50"/>
        <v>8345.4</v>
      </c>
      <c r="Q81" s="58">
        <f t="shared" si="50"/>
        <v>3576.6000000000008</v>
      </c>
      <c r="R81" s="58">
        <f t="shared" si="50"/>
        <v>9262.16</v>
      </c>
      <c r="S81" s="58">
        <f t="shared" si="50"/>
        <v>13893.24</v>
      </c>
      <c r="T81" s="57"/>
      <c r="U81" s="14"/>
    </row>
    <row r="82" spans="1:21" s="31" customFormat="1" ht="13.2" x14ac:dyDescent="0.25">
      <c r="A82" s="8" t="s">
        <v>148</v>
      </c>
      <c r="B82" s="25" t="s">
        <v>185</v>
      </c>
      <c r="C82" s="54"/>
      <c r="D82" s="54"/>
      <c r="E82" s="22"/>
      <c r="F82" s="54"/>
      <c r="G82" s="47">
        <f>+G83+G84+G85+G86+G87+G88+G89+G90+G91+G92+G93+G94</f>
        <v>55995</v>
      </c>
      <c r="H82" s="47">
        <f t="shared" ref="H82:S82" si="51">+H83+H84+H85+H86+H87+H88+H89+H90+H91+H92+H93+H94</f>
        <v>0</v>
      </c>
      <c r="I82" s="47">
        <f t="shared" si="51"/>
        <v>0</v>
      </c>
      <c r="J82" s="47">
        <f t="shared" si="51"/>
        <v>12278</v>
      </c>
      <c r="K82" s="47">
        <f t="shared" si="51"/>
        <v>29092.400000000001</v>
      </c>
      <c r="L82" s="47">
        <f t="shared" si="51"/>
        <v>0</v>
      </c>
      <c r="M82" s="47">
        <f t="shared" si="51"/>
        <v>29092.400000000001</v>
      </c>
      <c r="N82" s="47">
        <f t="shared" si="51"/>
        <v>29092.400000000001</v>
      </c>
      <c r="O82" s="47">
        <f t="shared" si="51"/>
        <v>0</v>
      </c>
      <c r="P82" s="47">
        <f t="shared" si="51"/>
        <v>8345.4</v>
      </c>
      <c r="Q82" s="47">
        <f t="shared" si="51"/>
        <v>3576.6000000000008</v>
      </c>
      <c r="R82" s="47">
        <f t="shared" si="51"/>
        <v>6868.16</v>
      </c>
      <c r="S82" s="47">
        <f t="shared" si="51"/>
        <v>10302.24</v>
      </c>
      <c r="T82" s="54"/>
      <c r="U82" s="8"/>
    </row>
    <row r="83" spans="1:21" s="31" customFormat="1" ht="39.6" x14ac:dyDescent="0.25">
      <c r="A83" s="8">
        <v>3</v>
      </c>
      <c r="B83" s="21" t="s">
        <v>186</v>
      </c>
      <c r="C83" s="22" t="s">
        <v>177</v>
      </c>
      <c r="D83" s="22" t="s">
        <v>215</v>
      </c>
      <c r="E83" s="22">
        <v>2024</v>
      </c>
      <c r="F83" s="54"/>
      <c r="G83" s="47">
        <v>4320</v>
      </c>
      <c r="H83" s="47"/>
      <c r="I83" s="47"/>
      <c r="J83" s="47"/>
      <c r="K83" s="47">
        <f>+L83+M83</f>
        <v>1500</v>
      </c>
      <c r="L83" s="47"/>
      <c r="M83" s="47">
        <v>1500</v>
      </c>
      <c r="N83" s="47">
        <f t="shared" ref="N83:N94" si="52">+O83+P83+Q83+R83+S83</f>
        <v>1500</v>
      </c>
      <c r="O83" s="47"/>
      <c r="P83" s="47"/>
      <c r="Q83" s="47"/>
      <c r="R83" s="47">
        <f>+K83*40%</f>
        <v>600</v>
      </c>
      <c r="S83" s="47">
        <f>+K83-R83</f>
        <v>900</v>
      </c>
      <c r="T83" s="22" t="s">
        <v>222</v>
      </c>
      <c r="U83" s="8" t="s">
        <v>236</v>
      </c>
    </row>
    <row r="84" spans="1:21" s="31" customFormat="1" ht="52.8" x14ac:dyDescent="0.25">
      <c r="A84" s="8">
        <v>4</v>
      </c>
      <c r="B84" s="21" t="s">
        <v>187</v>
      </c>
      <c r="C84" s="22" t="s">
        <v>177</v>
      </c>
      <c r="D84" s="22" t="s">
        <v>124</v>
      </c>
      <c r="E84" s="22" t="s">
        <v>118</v>
      </c>
      <c r="F84" s="54"/>
      <c r="G84" s="47">
        <v>3465</v>
      </c>
      <c r="H84" s="47"/>
      <c r="I84" s="47"/>
      <c r="J84" s="47"/>
      <c r="K84" s="47">
        <f t="shared" ref="K84:K105" si="53">+L84+M84</f>
        <v>1500</v>
      </c>
      <c r="L84" s="47"/>
      <c r="M84" s="47">
        <v>1500</v>
      </c>
      <c r="N84" s="47">
        <f t="shared" si="52"/>
        <v>1500</v>
      </c>
      <c r="O84" s="47"/>
      <c r="P84" s="47"/>
      <c r="Q84" s="47"/>
      <c r="R84" s="47">
        <f t="shared" ref="R84:R92" si="54">+K84*40%</f>
        <v>600</v>
      </c>
      <c r="S84" s="47">
        <f t="shared" ref="S84:S92" si="55">+K84-R84</f>
        <v>900</v>
      </c>
      <c r="T84" s="22" t="s">
        <v>46</v>
      </c>
      <c r="U84" s="8" t="s">
        <v>236</v>
      </c>
    </row>
    <row r="85" spans="1:21" s="31" customFormat="1" ht="52.8" x14ac:dyDescent="0.25">
      <c r="A85" s="8">
        <v>5</v>
      </c>
      <c r="B85" s="21" t="s">
        <v>188</v>
      </c>
      <c r="C85" s="22" t="s">
        <v>177</v>
      </c>
      <c r="D85" s="22" t="s">
        <v>124</v>
      </c>
      <c r="E85" s="22" t="s">
        <v>118</v>
      </c>
      <c r="F85" s="54"/>
      <c r="G85" s="47">
        <v>2800</v>
      </c>
      <c r="H85" s="47"/>
      <c r="I85" s="47"/>
      <c r="J85" s="47"/>
      <c r="K85" s="47">
        <f t="shared" si="53"/>
        <v>2000</v>
      </c>
      <c r="L85" s="47"/>
      <c r="M85" s="47">
        <v>2000</v>
      </c>
      <c r="N85" s="47">
        <f t="shared" si="52"/>
        <v>2000</v>
      </c>
      <c r="O85" s="47"/>
      <c r="P85" s="47"/>
      <c r="Q85" s="47"/>
      <c r="R85" s="47">
        <f t="shared" si="54"/>
        <v>800</v>
      </c>
      <c r="S85" s="47">
        <f t="shared" si="55"/>
        <v>1200</v>
      </c>
      <c r="T85" s="22" t="s">
        <v>46</v>
      </c>
      <c r="U85" s="8" t="s">
        <v>236</v>
      </c>
    </row>
    <row r="86" spans="1:21" s="31" customFormat="1" ht="39.6" x14ac:dyDescent="0.25">
      <c r="A86" s="8">
        <v>6</v>
      </c>
      <c r="B86" s="21" t="s">
        <v>189</v>
      </c>
      <c r="C86" s="22" t="s">
        <v>164</v>
      </c>
      <c r="D86" s="22" t="s">
        <v>215</v>
      </c>
      <c r="E86" s="22">
        <v>2024</v>
      </c>
      <c r="F86" s="54"/>
      <c r="G86" s="47">
        <v>500</v>
      </c>
      <c r="H86" s="47"/>
      <c r="I86" s="47"/>
      <c r="J86" s="47"/>
      <c r="K86" s="47">
        <f t="shared" si="53"/>
        <v>500</v>
      </c>
      <c r="L86" s="47"/>
      <c r="M86" s="47">
        <v>500</v>
      </c>
      <c r="N86" s="47">
        <f t="shared" si="52"/>
        <v>500</v>
      </c>
      <c r="O86" s="47"/>
      <c r="P86" s="47"/>
      <c r="Q86" s="47"/>
      <c r="R86" s="47">
        <f t="shared" si="54"/>
        <v>200</v>
      </c>
      <c r="S86" s="47">
        <f t="shared" si="55"/>
        <v>300</v>
      </c>
      <c r="T86" s="22" t="s">
        <v>221</v>
      </c>
      <c r="U86" s="8" t="s">
        <v>236</v>
      </c>
    </row>
    <row r="87" spans="1:21" s="31" customFormat="1" ht="52.8" x14ac:dyDescent="0.25">
      <c r="A87" s="8">
        <v>7</v>
      </c>
      <c r="B87" s="21" t="s">
        <v>190</v>
      </c>
      <c r="C87" s="22" t="s">
        <v>164</v>
      </c>
      <c r="D87" s="54" t="s">
        <v>217</v>
      </c>
      <c r="E87" s="22">
        <v>2024</v>
      </c>
      <c r="F87" s="54"/>
      <c r="G87" s="47">
        <v>1000</v>
      </c>
      <c r="H87" s="47"/>
      <c r="I87" s="47"/>
      <c r="J87" s="47"/>
      <c r="K87" s="47">
        <f t="shared" si="53"/>
        <v>700</v>
      </c>
      <c r="L87" s="47"/>
      <c r="M87" s="47">
        <v>700</v>
      </c>
      <c r="N87" s="47">
        <f t="shared" si="52"/>
        <v>700</v>
      </c>
      <c r="O87" s="47"/>
      <c r="P87" s="47"/>
      <c r="Q87" s="47"/>
      <c r="R87" s="47">
        <f t="shared" si="54"/>
        <v>280</v>
      </c>
      <c r="S87" s="47">
        <f t="shared" si="55"/>
        <v>420</v>
      </c>
      <c r="T87" s="22" t="s">
        <v>46</v>
      </c>
      <c r="U87" s="8" t="s">
        <v>236</v>
      </c>
    </row>
    <row r="88" spans="1:21" s="31" customFormat="1" ht="52.8" x14ac:dyDescent="0.25">
      <c r="A88" s="8">
        <v>8</v>
      </c>
      <c r="B88" s="21" t="s">
        <v>191</v>
      </c>
      <c r="C88" s="22" t="s">
        <v>164</v>
      </c>
      <c r="D88" s="54" t="s">
        <v>217</v>
      </c>
      <c r="E88" s="22">
        <v>2024</v>
      </c>
      <c r="F88" s="54"/>
      <c r="G88" s="47">
        <v>1000</v>
      </c>
      <c r="H88" s="47"/>
      <c r="I88" s="47"/>
      <c r="J88" s="47"/>
      <c r="K88" s="47">
        <f t="shared" si="53"/>
        <v>700</v>
      </c>
      <c r="L88" s="47"/>
      <c r="M88" s="47">
        <v>700</v>
      </c>
      <c r="N88" s="47">
        <f t="shared" si="52"/>
        <v>700</v>
      </c>
      <c r="O88" s="47"/>
      <c r="P88" s="47"/>
      <c r="Q88" s="47"/>
      <c r="R88" s="47">
        <f t="shared" si="54"/>
        <v>280</v>
      </c>
      <c r="S88" s="47">
        <f t="shared" si="55"/>
        <v>420</v>
      </c>
      <c r="T88" s="22" t="s">
        <v>46</v>
      </c>
      <c r="U88" s="8" t="s">
        <v>236</v>
      </c>
    </row>
    <row r="89" spans="1:21" s="31" customFormat="1" ht="39.6" x14ac:dyDescent="0.25">
      <c r="A89" s="8">
        <v>9</v>
      </c>
      <c r="B89" s="21" t="s">
        <v>192</v>
      </c>
      <c r="C89" s="22" t="s">
        <v>164</v>
      </c>
      <c r="D89" s="22" t="s">
        <v>215</v>
      </c>
      <c r="E89" s="22">
        <v>2024</v>
      </c>
      <c r="F89" s="54"/>
      <c r="G89" s="47">
        <v>1800</v>
      </c>
      <c r="H89" s="47"/>
      <c r="I89" s="47"/>
      <c r="J89" s="47"/>
      <c r="K89" s="47">
        <f t="shared" si="53"/>
        <v>1800</v>
      </c>
      <c r="L89" s="47"/>
      <c r="M89" s="47">
        <v>1800</v>
      </c>
      <c r="N89" s="47">
        <f t="shared" si="52"/>
        <v>1800</v>
      </c>
      <c r="O89" s="47"/>
      <c r="P89" s="47"/>
      <c r="Q89" s="47"/>
      <c r="R89" s="47">
        <f t="shared" si="54"/>
        <v>720</v>
      </c>
      <c r="S89" s="47">
        <f t="shared" si="55"/>
        <v>1080</v>
      </c>
      <c r="T89" s="22" t="s">
        <v>221</v>
      </c>
      <c r="U89" s="8" t="s">
        <v>236</v>
      </c>
    </row>
    <row r="90" spans="1:21" s="31" customFormat="1" ht="52.8" x14ac:dyDescent="0.25">
      <c r="A90" s="8">
        <v>10</v>
      </c>
      <c r="B90" s="21" t="s">
        <v>193</v>
      </c>
      <c r="C90" s="22" t="s">
        <v>194</v>
      </c>
      <c r="D90" s="22" t="s">
        <v>215</v>
      </c>
      <c r="E90" s="22" t="s">
        <v>118</v>
      </c>
      <c r="F90" s="54"/>
      <c r="G90" s="47">
        <v>5600</v>
      </c>
      <c r="H90" s="47"/>
      <c r="I90" s="47"/>
      <c r="J90" s="47"/>
      <c r="K90" s="47">
        <f t="shared" si="53"/>
        <v>3235.2</v>
      </c>
      <c r="L90" s="47"/>
      <c r="M90" s="47">
        <v>3235.2</v>
      </c>
      <c r="N90" s="47">
        <f t="shared" si="52"/>
        <v>3235.2</v>
      </c>
      <c r="O90" s="47"/>
      <c r="P90" s="47"/>
      <c r="Q90" s="47"/>
      <c r="R90" s="47">
        <f t="shared" si="54"/>
        <v>1294.08</v>
      </c>
      <c r="S90" s="47">
        <f t="shared" si="55"/>
        <v>1941.12</v>
      </c>
      <c r="T90" s="22" t="s">
        <v>46</v>
      </c>
      <c r="U90" s="8" t="s">
        <v>236</v>
      </c>
    </row>
    <row r="91" spans="1:21" s="31" customFormat="1" ht="52.8" x14ac:dyDescent="0.25">
      <c r="A91" s="8">
        <v>11</v>
      </c>
      <c r="B91" s="21" t="s">
        <v>195</v>
      </c>
      <c r="C91" s="22" t="s">
        <v>109</v>
      </c>
      <c r="D91" s="22" t="s">
        <v>124</v>
      </c>
      <c r="E91" s="22" t="s">
        <v>140</v>
      </c>
      <c r="F91" s="54"/>
      <c r="G91" s="47">
        <v>5450</v>
      </c>
      <c r="H91" s="47"/>
      <c r="I91" s="47"/>
      <c r="J91" s="47"/>
      <c r="K91" s="47">
        <f t="shared" si="53"/>
        <v>3235.2</v>
      </c>
      <c r="L91" s="47"/>
      <c r="M91" s="47">
        <v>3235.2</v>
      </c>
      <c r="N91" s="47">
        <f t="shared" si="52"/>
        <v>3235.2</v>
      </c>
      <c r="O91" s="47"/>
      <c r="P91" s="47"/>
      <c r="Q91" s="47"/>
      <c r="R91" s="47">
        <f t="shared" si="54"/>
        <v>1294.08</v>
      </c>
      <c r="S91" s="47">
        <f t="shared" si="55"/>
        <v>1941.12</v>
      </c>
      <c r="T91" s="22" t="s">
        <v>46</v>
      </c>
      <c r="U91" s="8" t="s">
        <v>236</v>
      </c>
    </row>
    <row r="92" spans="1:21" s="31" customFormat="1" ht="52.8" x14ac:dyDescent="0.25">
      <c r="A92" s="8">
        <v>12</v>
      </c>
      <c r="B92" s="21" t="s">
        <v>196</v>
      </c>
      <c r="C92" s="22" t="s">
        <v>109</v>
      </c>
      <c r="D92" s="22" t="s">
        <v>124</v>
      </c>
      <c r="E92" s="22">
        <v>2024</v>
      </c>
      <c r="F92" s="54"/>
      <c r="G92" s="47">
        <v>5860</v>
      </c>
      <c r="H92" s="47"/>
      <c r="I92" s="47"/>
      <c r="J92" s="47"/>
      <c r="K92" s="47">
        <f t="shared" si="53"/>
        <v>2000</v>
      </c>
      <c r="L92" s="47"/>
      <c r="M92" s="47">
        <v>2000</v>
      </c>
      <c r="N92" s="47">
        <f t="shared" si="52"/>
        <v>2000</v>
      </c>
      <c r="O92" s="47"/>
      <c r="P92" s="47"/>
      <c r="Q92" s="47"/>
      <c r="R92" s="47">
        <f t="shared" si="54"/>
        <v>800</v>
      </c>
      <c r="S92" s="47">
        <f t="shared" si="55"/>
        <v>1200</v>
      </c>
      <c r="T92" s="22" t="s">
        <v>46</v>
      </c>
      <c r="U92" s="8" t="s">
        <v>236</v>
      </c>
    </row>
    <row r="93" spans="1:21" s="31" customFormat="1" ht="52.8" x14ac:dyDescent="0.25">
      <c r="A93" s="8">
        <v>13</v>
      </c>
      <c r="B93" s="21" t="s">
        <v>197</v>
      </c>
      <c r="C93" s="22" t="s">
        <v>42</v>
      </c>
      <c r="D93" s="22" t="s">
        <v>215</v>
      </c>
      <c r="E93" s="22" t="s">
        <v>62</v>
      </c>
      <c r="F93" s="54"/>
      <c r="G93" s="47">
        <v>12000</v>
      </c>
      <c r="H93" s="47"/>
      <c r="I93" s="47"/>
      <c r="J93" s="47">
        <v>6892</v>
      </c>
      <c r="K93" s="47">
        <f t="shared" si="53"/>
        <v>5108</v>
      </c>
      <c r="L93" s="47"/>
      <c r="M93" s="47">
        <v>5108</v>
      </c>
      <c r="N93" s="47">
        <f t="shared" si="52"/>
        <v>5108</v>
      </c>
      <c r="O93" s="63"/>
      <c r="P93" s="47">
        <f>+K93*70%</f>
        <v>3575.6</v>
      </c>
      <c r="Q93" s="47">
        <f>+K93-P93</f>
        <v>1532.4</v>
      </c>
      <c r="R93" s="47"/>
      <c r="S93" s="47"/>
      <c r="T93" s="22" t="s">
        <v>46</v>
      </c>
      <c r="U93" s="8" t="s">
        <v>235</v>
      </c>
    </row>
    <row r="94" spans="1:21" s="31" customFormat="1" ht="52.8" x14ac:dyDescent="0.25">
      <c r="A94" s="8">
        <v>14</v>
      </c>
      <c r="B94" s="21" t="s">
        <v>198</v>
      </c>
      <c r="C94" s="22" t="s">
        <v>199</v>
      </c>
      <c r="D94" s="22" t="s">
        <v>215</v>
      </c>
      <c r="E94" s="22" t="s">
        <v>62</v>
      </c>
      <c r="F94" s="54"/>
      <c r="G94" s="47">
        <v>12200</v>
      </c>
      <c r="H94" s="47"/>
      <c r="I94" s="47"/>
      <c r="J94" s="47">
        <v>5386</v>
      </c>
      <c r="K94" s="47">
        <f t="shared" si="53"/>
        <v>6814</v>
      </c>
      <c r="L94" s="47"/>
      <c r="M94" s="47">
        <v>6814</v>
      </c>
      <c r="N94" s="47">
        <f t="shared" si="52"/>
        <v>6814</v>
      </c>
      <c r="O94" s="47"/>
      <c r="P94" s="47">
        <f>+K94*70%</f>
        <v>4769.7999999999993</v>
      </c>
      <c r="Q94" s="47">
        <f>+K94-P94</f>
        <v>2044.2000000000007</v>
      </c>
      <c r="R94" s="47"/>
      <c r="S94" s="47"/>
      <c r="T94" s="22" t="s">
        <v>46</v>
      </c>
      <c r="U94" s="8" t="s">
        <v>235</v>
      </c>
    </row>
    <row r="95" spans="1:21" s="31" customFormat="1" ht="13.2" x14ac:dyDescent="0.25">
      <c r="A95" s="8" t="s">
        <v>148</v>
      </c>
      <c r="B95" s="25" t="s">
        <v>200</v>
      </c>
      <c r="C95" s="8"/>
      <c r="D95" s="54"/>
      <c r="E95" s="22"/>
      <c r="F95" s="54"/>
      <c r="G95" s="47">
        <f>+G96+G97+G98+G99+G100+G101+G102</f>
        <v>10614</v>
      </c>
      <c r="H95" s="47">
        <f t="shared" ref="H95:S95" si="56">+H96+H97+H98+H99+H100+H101+H102</f>
        <v>0</v>
      </c>
      <c r="I95" s="47">
        <f t="shared" si="56"/>
        <v>0</v>
      </c>
      <c r="J95" s="47">
        <f t="shared" si="56"/>
        <v>2056</v>
      </c>
      <c r="K95" s="47">
        <f t="shared" si="56"/>
        <v>6912</v>
      </c>
      <c r="L95" s="47">
        <f t="shared" si="56"/>
        <v>0</v>
      </c>
      <c r="M95" s="47">
        <f t="shared" si="56"/>
        <v>6912</v>
      </c>
      <c r="N95" s="47">
        <f t="shared" si="56"/>
        <v>6912</v>
      </c>
      <c r="O95" s="47">
        <f t="shared" si="56"/>
        <v>927</v>
      </c>
      <c r="P95" s="47">
        <f t="shared" si="56"/>
        <v>0</v>
      </c>
      <c r="Q95" s="47">
        <f t="shared" si="56"/>
        <v>0</v>
      </c>
      <c r="R95" s="47">
        <f t="shared" si="56"/>
        <v>2394.0000000000005</v>
      </c>
      <c r="S95" s="47">
        <f t="shared" si="56"/>
        <v>3590.9999999999995</v>
      </c>
      <c r="T95" s="54"/>
      <c r="U95" s="8"/>
    </row>
    <row r="96" spans="1:21" s="31" customFormat="1" ht="52.8" x14ac:dyDescent="0.25">
      <c r="A96" s="8">
        <v>15</v>
      </c>
      <c r="B96" s="21" t="s">
        <v>201</v>
      </c>
      <c r="C96" s="22" t="s">
        <v>131</v>
      </c>
      <c r="D96" s="54" t="s">
        <v>217</v>
      </c>
      <c r="E96" s="22">
        <v>2024</v>
      </c>
      <c r="F96" s="54"/>
      <c r="G96" s="47">
        <v>1196</v>
      </c>
      <c r="H96" s="47"/>
      <c r="I96" s="47"/>
      <c r="J96" s="47"/>
      <c r="K96" s="47">
        <f t="shared" si="53"/>
        <v>600</v>
      </c>
      <c r="L96" s="47"/>
      <c r="M96" s="47">
        <v>600</v>
      </c>
      <c r="N96" s="47">
        <f t="shared" ref="N96:N111" si="57">+O96+P96+Q96+R96+S96</f>
        <v>600</v>
      </c>
      <c r="O96" s="47"/>
      <c r="P96" s="47"/>
      <c r="Q96" s="47"/>
      <c r="R96" s="47">
        <f>+K96*40%</f>
        <v>240</v>
      </c>
      <c r="S96" s="47">
        <f>+K96-R96</f>
        <v>360</v>
      </c>
      <c r="T96" s="22" t="s">
        <v>223</v>
      </c>
      <c r="U96" s="8" t="s">
        <v>236</v>
      </c>
    </row>
    <row r="97" spans="1:21" s="31" customFormat="1" ht="52.8" x14ac:dyDescent="0.25">
      <c r="A97" s="8">
        <v>16</v>
      </c>
      <c r="B97" s="21" t="s">
        <v>202</v>
      </c>
      <c r="C97" s="22" t="s">
        <v>138</v>
      </c>
      <c r="D97" s="22" t="s">
        <v>215</v>
      </c>
      <c r="E97" s="22">
        <v>2024</v>
      </c>
      <c r="F97" s="54"/>
      <c r="G97" s="47">
        <v>2800</v>
      </c>
      <c r="H97" s="47"/>
      <c r="I97" s="47"/>
      <c r="J97" s="47"/>
      <c r="K97" s="47">
        <f t="shared" si="53"/>
        <v>1750</v>
      </c>
      <c r="L97" s="47"/>
      <c r="M97" s="47">
        <v>1750</v>
      </c>
      <c r="N97" s="47">
        <f t="shared" si="57"/>
        <v>1750</v>
      </c>
      <c r="O97" s="47"/>
      <c r="P97" s="47"/>
      <c r="Q97" s="47"/>
      <c r="R97" s="47">
        <f t="shared" ref="R97:R102" si="58">+K97*40%</f>
        <v>700</v>
      </c>
      <c r="S97" s="47">
        <f t="shared" ref="S97:S102" si="59">+K97-R97</f>
        <v>1050</v>
      </c>
      <c r="T97" s="22" t="s">
        <v>46</v>
      </c>
      <c r="U97" s="8" t="s">
        <v>236</v>
      </c>
    </row>
    <row r="98" spans="1:21" s="31" customFormat="1" ht="39.6" x14ac:dyDescent="0.25">
      <c r="A98" s="8">
        <v>17</v>
      </c>
      <c r="B98" s="21" t="s">
        <v>203</v>
      </c>
      <c r="C98" s="22" t="s">
        <v>53</v>
      </c>
      <c r="D98" s="22" t="s">
        <v>215</v>
      </c>
      <c r="E98" s="22">
        <v>2024</v>
      </c>
      <c r="F98" s="54"/>
      <c r="G98" s="47">
        <v>651</v>
      </c>
      <c r="H98" s="47"/>
      <c r="I98" s="47"/>
      <c r="J98" s="47"/>
      <c r="K98" s="47">
        <f t="shared" si="53"/>
        <v>651</v>
      </c>
      <c r="L98" s="47"/>
      <c r="M98" s="47">
        <v>651</v>
      </c>
      <c r="N98" s="47">
        <f t="shared" si="57"/>
        <v>651</v>
      </c>
      <c r="O98" s="47"/>
      <c r="P98" s="47"/>
      <c r="Q98" s="47"/>
      <c r="R98" s="47">
        <f t="shared" si="58"/>
        <v>260.40000000000003</v>
      </c>
      <c r="S98" s="47">
        <f t="shared" si="59"/>
        <v>390.59999999999997</v>
      </c>
      <c r="T98" s="22" t="s">
        <v>224</v>
      </c>
      <c r="U98" s="8" t="s">
        <v>236</v>
      </c>
    </row>
    <row r="99" spans="1:21" s="31" customFormat="1" ht="52.8" x14ac:dyDescent="0.25">
      <c r="A99" s="8">
        <v>18</v>
      </c>
      <c r="B99" s="21" t="s">
        <v>204</v>
      </c>
      <c r="C99" s="22" t="s">
        <v>205</v>
      </c>
      <c r="D99" s="22" t="s">
        <v>215</v>
      </c>
      <c r="E99" s="22" t="s">
        <v>62</v>
      </c>
      <c r="F99" s="54"/>
      <c r="G99" s="47">
        <v>2332</v>
      </c>
      <c r="H99" s="47"/>
      <c r="I99" s="47"/>
      <c r="J99" s="47">
        <v>2056</v>
      </c>
      <c r="K99" s="47">
        <f t="shared" si="53"/>
        <v>276</v>
      </c>
      <c r="L99" s="47"/>
      <c r="M99" s="47">
        <v>276</v>
      </c>
      <c r="N99" s="47">
        <f t="shared" si="57"/>
        <v>276</v>
      </c>
      <c r="O99" s="47">
        <f>+K99</f>
        <v>276</v>
      </c>
      <c r="P99" s="47"/>
      <c r="Q99" s="47"/>
      <c r="R99" s="47"/>
      <c r="S99" s="47"/>
      <c r="T99" s="22" t="s">
        <v>46</v>
      </c>
      <c r="U99" s="8" t="s">
        <v>234</v>
      </c>
    </row>
    <row r="100" spans="1:21" s="31" customFormat="1" ht="52.8" x14ac:dyDescent="0.25">
      <c r="A100" s="8">
        <v>19</v>
      </c>
      <c r="B100" s="21" t="s">
        <v>206</v>
      </c>
      <c r="C100" s="22" t="s">
        <v>205</v>
      </c>
      <c r="D100" s="22" t="s">
        <v>218</v>
      </c>
      <c r="E100" s="8">
        <v>2024</v>
      </c>
      <c r="F100" s="54"/>
      <c r="G100" s="47">
        <v>2332</v>
      </c>
      <c r="H100" s="47"/>
      <c r="I100" s="47"/>
      <c r="J100" s="47"/>
      <c r="K100" s="47">
        <f t="shared" si="53"/>
        <v>2332</v>
      </c>
      <c r="L100" s="47"/>
      <c r="M100" s="47">
        <v>2332</v>
      </c>
      <c r="N100" s="47">
        <f t="shared" si="57"/>
        <v>2332</v>
      </c>
      <c r="O100" s="47"/>
      <c r="P100" s="47"/>
      <c r="Q100" s="47"/>
      <c r="R100" s="47">
        <f t="shared" si="58"/>
        <v>932.80000000000007</v>
      </c>
      <c r="S100" s="47">
        <f t="shared" si="59"/>
        <v>1399.1999999999998</v>
      </c>
      <c r="T100" s="22" t="s">
        <v>46</v>
      </c>
      <c r="U100" s="8" t="s">
        <v>236</v>
      </c>
    </row>
    <row r="101" spans="1:21" s="31" customFormat="1" ht="39.6" x14ac:dyDescent="0.25">
      <c r="A101" s="8">
        <v>20</v>
      </c>
      <c r="B101" s="21" t="s">
        <v>207</v>
      </c>
      <c r="C101" s="22" t="s">
        <v>87</v>
      </c>
      <c r="D101" s="22" t="s">
        <v>215</v>
      </c>
      <c r="E101" s="22" t="s">
        <v>140</v>
      </c>
      <c r="F101" s="54"/>
      <c r="G101" s="47">
        <v>651</v>
      </c>
      <c r="H101" s="47"/>
      <c r="I101" s="47"/>
      <c r="J101" s="47"/>
      <c r="K101" s="47">
        <f t="shared" si="53"/>
        <v>651</v>
      </c>
      <c r="L101" s="47"/>
      <c r="M101" s="47">
        <v>651</v>
      </c>
      <c r="N101" s="47">
        <f t="shared" si="57"/>
        <v>651</v>
      </c>
      <c r="O101" s="47">
        <f>+K101</f>
        <v>651</v>
      </c>
      <c r="P101" s="47"/>
      <c r="Q101" s="47"/>
      <c r="R101" s="47"/>
      <c r="S101" s="47"/>
      <c r="T101" s="22" t="s">
        <v>225</v>
      </c>
      <c r="U101" s="8" t="s">
        <v>234</v>
      </c>
    </row>
    <row r="102" spans="1:21" s="31" customFormat="1" ht="39.6" x14ac:dyDescent="0.25">
      <c r="A102" s="8">
        <v>21</v>
      </c>
      <c r="B102" s="21" t="s">
        <v>208</v>
      </c>
      <c r="C102" s="22" t="s">
        <v>91</v>
      </c>
      <c r="D102" s="22" t="s">
        <v>215</v>
      </c>
      <c r="E102" s="22">
        <v>2024</v>
      </c>
      <c r="F102" s="54"/>
      <c r="G102" s="47">
        <v>652</v>
      </c>
      <c r="H102" s="47"/>
      <c r="I102" s="47"/>
      <c r="J102" s="47"/>
      <c r="K102" s="47">
        <f t="shared" si="53"/>
        <v>652</v>
      </c>
      <c r="L102" s="47"/>
      <c r="M102" s="47">
        <v>652</v>
      </c>
      <c r="N102" s="47">
        <f t="shared" si="57"/>
        <v>652</v>
      </c>
      <c r="O102" s="47"/>
      <c r="P102" s="47"/>
      <c r="Q102" s="47"/>
      <c r="R102" s="47">
        <f t="shared" si="58"/>
        <v>260.8</v>
      </c>
      <c r="S102" s="47">
        <f t="shared" si="59"/>
        <v>391.2</v>
      </c>
      <c r="T102" s="22" t="s">
        <v>226</v>
      </c>
      <c r="U102" s="8" t="s">
        <v>236</v>
      </c>
    </row>
    <row r="103" spans="1:21" s="32" customFormat="1" ht="26.4" x14ac:dyDescent="0.25">
      <c r="A103" s="14" t="s">
        <v>147</v>
      </c>
      <c r="B103" s="26" t="s">
        <v>209</v>
      </c>
      <c r="C103" s="14"/>
      <c r="D103" s="57"/>
      <c r="E103" s="7"/>
      <c r="F103" s="57"/>
      <c r="G103" s="58">
        <f>+G104+G105</f>
        <v>18000</v>
      </c>
      <c r="H103" s="58">
        <f t="shared" ref="H103:S103" si="60">+H104+H105</f>
        <v>0</v>
      </c>
      <c r="I103" s="58">
        <f t="shared" si="60"/>
        <v>0</v>
      </c>
      <c r="J103" s="58">
        <f t="shared" si="60"/>
        <v>5982</v>
      </c>
      <c r="K103" s="58">
        <f t="shared" si="60"/>
        <v>7474</v>
      </c>
      <c r="L103" s="58">
        <f t="shared" si="60"/>
        <v>0</v>
      </c>
      <c r="M103" s="58">
        <f t="shared" si="60"/>
        <v>7474</v>
      </c>
      <c r="N103" s="58">
        <f t="shared" si="60"/>
        <v>7474</v>
      </c>
      <c r="O103" s="58">
        <f t="shared" si="60"/>
        <v>2018</v>
      </c>
      <c r="P103" s="58">
        <f t="shared" si="60"/>
        <v>0</v>
      </c>
      <c r="Q103" s="58">
        <f t="shared" si="60"/>
        <v>0</v>
      </c>
      <c r="R103" s="58">
        <f t="shared" si="60"/>
        <v>2182.4</v>
      </c>
      <c r="S103" s="58">
        <f t="shared" si="60"/>
        <v>3273.6</v>
      </c>
      <c r="T103" s="57"/>
      <c r="U103" s="14"/>
    </row>
    <row r="104" spans="1:21" s="31" customFormat="1" ht="52.8" x14ac:dyDescent="0.25">
      <c r="A104" s="8">
        <v>22</v>
      </c>
      <c r="B104" s="21" t="s">
        <v>210</v>
      </c>
      <c r="C104" s="22" t="s">
        <v>109</v>
      </c>
      <c r="D104" s="54" t="s">
        <v>124</v>
      </c>
      <c r="E104" s="22" t="s">
        <v>140</v>
      </c>
      <c r="F104" s="54"/>
      <c r="G104" s="47">
        <v>8000</v>
      </c>
      <c r="H104" s="47"/>
      <c r="I104" s="47"/>
      <c r="J104" s="47">
        <v>5982</v>
      </c>
      <c r="K104" s="47">
        <f t="shared" si="53"/>
        <v>2018</v>
      </c>
      <c r="L104" s="47"/>
      <c r="M104" s="47">
        <v>2018</v>
      </c>
      <c r="N104" s="47">
        <f t="shared" si="57"/>
        <v>2018</v>
      </c>
      <c r="O104" s="47">
        <f>+K104</f>
        <v>2018</v>
      </c>
      <c r="P104" s="47"/>
      <c r="Q104" s="47"/>
      <c r="R104" s="47"/>
      <c r="S104" s="47"/>
      <c r="T104" s="22" t="s">
        <v>46</v>
      </c>
      <c r="U104" s="8" t="s">
        <v>234</v>
      </c>
    </row>
    <row r="105" spans="1:21" s="31" customFormat="1" ht="52.8" x14ac:dyDescent="0.25">
      <c r="A105" s="8">
        <v>23</v>
      </c>
      <c r="B105" s="21" t="s">
        <v>211</v>
      </c>
      <c r="C105" s="22" t="s">
        <v>199</v>
      </c>
      <c r="D105" s="54" t="s">
        <v>124</v>
      </c>
      <c r="E105" s="22" t="s">
        <v>118</v>
      </c>
      <c r="F105" s="54"/>
      <c r="G105" s="47">
        <v>10000</v>
      </c>
      <c r="H105" s="47"/>
      <c r="I105" s="47"/>
      <c r="J105" s="47"/>
      <c r="K105" s="47">
        <f t="shared" si="53"/>
        <v>5456</v>
      </c>
      <c r="L105" s="47"/>
      <c r="M105" s="47">
        <v>5456</v>
      </c>
      <c r="N105" s="47">
        <f t="shared" si="57"/>
        <v>5456</v>
      </c>
      <c r="O105" s="47"/>
      <c r="P105" s="47"/>
      <c r="Q105" s="47"/>
      <c r="R105" s="47">
        <f t="shared" ref="R105" si="61">+K105*40%</f>
        <v>2182.4</v>
      </c>
      <c r="S105" s="47">
        <f t="shared" ref="S105" si="62">+K105-R105</f>
        <v>3273.6</v>
      </c>
      <c r="T105" s="22" t="s">
        <v>46</v>
      </c>
      <c r="U105" s="8" t="s">
        <v>236</v>
      </c>
    </row>
    <row r="106" spans="1:21" s="32" customFormat="1" ht="39.6" x14ac:dyDescent="0.25">
      <c r="A106" s="14" t="s">
        <v>147</v>
      </c>
      <c r="B106" s="26" t="s">
        <v>212</v>
      </c>
      <c r="C106" s="57"/>
      <c r="D106" s="57"/>
      <c r="E106" s="7"/>
      <c r="F106" s="57"/>
      <c r="G106" s="58">
        <f>+G107</f>
        <v>173</v>
      </c>
      <c r="H106" s="58"/>
      <c r="I106" s="58"/>
      <c r="J106" s="58"/>
      <c r="K106" s="58">
        <f>+K107</f>
        <v>173</v>
      </c>
      <c r="L106" s="58">
        <f t="shared" ref="L106:S106" si="63">+L107</f>
        <v>0</v>
      </c>
      <c r="M106" s="58">
        <f t="shared" si="63"/>
        <v>173</v>
      </c>
      <c r="N106" s="58">
        <f t="shared" si="63"/>
        <v>173</v>
      </c>
      <c r="O106" s="58">
        <f t="shared" si="63"/>
        <v>0</v>
      </c>
      <c r="P106" s="58">
        <f t="shared" si="63"/>
        <v>0</v>
      </c>
      <c r="Q106" s="58">
        <f t="shared" si="63"/>
        <v>0</v>
      </c>
      <c r="R106" s="58">
        <f t="shared" si="63"/>
        <v>69.2</v>
      </c>
      <c r="S106" s="58">
        <f t="shared" si="63"/>
        <v>103.8</v>
      </c>
      <c r="T106" s="57"/>
      <c r="U106" s="14"/>
    </row>
    <row r="107" spans="1:21" s="31" customFormat="1" ht="39.6" x14ac:dyDescent="0.25">
      <c r="A107" s="8">
        <v>24</v>
      </c>
      <c r="B107" s="21" t="s">
        <v>213</v>
      </c>
      <c r="C107" s="22" t="s">
        <v>214</v>
      </c>
      <c r="D107" s="54" t="s">
        <v>124</v>
      </c>
      <c r="E107" s="22">
        <v>2024</v>
      </c>
      <c r="F107" s="54"/>
      <c r="G107" s="47">
        <v>173</v>
      </c>
      <c r="H107" s="47"/>
      <c r="I107" s="47"/>
      <c r="J107" s="47"/>
      <c r="K107" s="47">
        <f>+L107+M107</f>
        <v>173</v>
      </c>
      <c r="L107" s="47"/>
      <c r="M107" s="47">
        <v>173</v>
      </c>
      <c r="N107" s="47">
        <f t="shared" si="57"/>
        <v>173</v>
      </c>
      <c r="O107" s="47"/>
      <c r="P107" s="47"/>
      <c r="Q107" s="47"/>
      <c r="R107" s="47">
        <f t="shared" ref="R107" si="64">+K107*40%</f>
        <v>69.2</v>
      </c>
      <c r="S107" s="47">
        <f>+K107-R107</f>
        <v>103.8</v>
      </c>
      <c r="T107" s="22" t="s">
        <v>222</v>
      </c>
      <c r="U107" s="8" t="s">
        <v>236</v>
      </c>
    </row>
    <row r="108" spans="1:21" s="32" customFormat="1" ht="26.4" x14ac:dyDescent="0.25">
      <c r="A108" s="64" t="s">
        <v>29</v>
      </c>
      <c r="B108" s="65" t="s">
        <v>239</v>
      </c>
      <c r="C108" s="66"/>
      <c r="D108" s="66"/>
      <c r="E108" s="64"/>
      <c r="F108" s="66"/>
      <c r="G108" s="66"/>
      <c r="H108" s="66"/>
      <c r="I108" s="66"/>
      <c r="J108" s="66"/>
      <c r="K108" s="67">
        <f>K109+K110+K111</f>
        <v>27949</v>
      </c>
      <c r="L108" s="67">
        <f t="shared" ref="L108:S108" si="65">L109+L110+L111</f>
        <v>0</v>
      </c>
      <c r="M108" s="67">
        <f t="shared" si="65"/>
        <v>27949</v>
      </c>
      <c r="N108" s="67">
        <f t="shared" si="65"/>
        <v>27949</v>
      </c>
      <c r="O108" s="67">
        <f t="shared" si="65"/>
        <v>0</v>
      </c>
      <c r="P108" s="67">
        <f t="shared" si="65"/>
        <v>0</v>
      </c>
      <c r="Q108" s="67">
        <f t="shared" si="65"/>
        <v>0</v>
      </c>
      <c r="R108" s="67">
        <f t="shared" si="65"/>
        <v>11179.6</v>
      </c>
      <c r="S108" s="67">
        <f t="shared" si="65"/>
        <v>16769.399999999998</v>
      </c>
      <c r="T108" s="66"/>
      <c r="U108" s="64"/>
    </row>
    <row r="109" spans="1:21" s="31" customFormat="1" ht="13.2" x14ac:dyDescent="0.25">
      <c r="A109" s="8">
        <v>1</v>
      </c>
      <c r="B109" s="21" t="s">
        <v>243</v>
      </c>
      <c r="C109" s="8" t="s">
        <v>232</v>
      </c>
      <c r="D109" s="54"/>
      <c r="E109" s="22">
        <v>2024</v>
      </c>
      <c r="F109" s="54"/>
      <c r="G109" s="54"/>
      <c r="H109" s="54"/>
      <c r="I109" s="54"/>
      <c r="J109" s="54"/>
      <c r="K109" s="47">
        <f t="shared" ref="K109:K111" si="66">+L109+M109</f>
        <v>5660</v>
      </c>
      <c r="L109" s="54"/>
      <c r="M109" s="68">
        <f>'[1]B18.TONGHOP'!$D$25+'[1]B18.TONGHOP'!$E$25</f>
        <v>5660</v>
      </c>
      <c r="N109" s="47">
        <f t="shared" si="57"/>
        <v>5660</v>
      </c>
      <c r="O109" s="54"/>
      <c r="P109" s="54"/>
      <c r="Q109" s="54"/>
      <c r="R109" s="47">
        <f t="shared" ref="R109:R111" si="67">+K109*40%</f>
        <v>2264</v>
      </c>
      <c r="S109" s="47">
        <f t="shared" ref="S109:S111" si="68">+K109-R109</f>
        <v>3396</v>
      </c>
      <c r="T109" s="54"/>
      <c r="U109" s="8" t="s">
        <v>236</v>
      </c>
    </row>
    <row r="110" spans="1:21" s="31" customFormat="1" ht="26.4" x14ac:dyDescent="0.25">
      <c r="A110" s="8">
        <v>2</v>
      </c>
      <c r="B110" s="21" t="s">
        <v>241</v>
      </c>
      <c r="C110" s="8" t="s">
        <v>232</v>
      </c>
      <c r="D110" s="54"/>
      <c r="E110" s="22">
        <v>2024</v>
      </c>
      <c r="F110" s="54"/>
      <c r="G110" s="54"/>
      <c r="H110" s="54"/>
      <c r="I110" s="54"/>
      <c r="J110" s="54"/>
      <c r="K110" s="47">
        <f t="shared" si="66"/>
        <v>14746</v>
      </c>
      <c r="L110" s="54"/>
      <c r="M110" s="68">
        <f>'[1]B18.TONGHOP'!$D$23</f>
        <v>14746</v>
      </c>
      <c r="N110" s="47">
        <f t="shared" si="57"/>
        <v>14746</v>
      </c>
      <c r="O110" s="54"/>
      <c r="P110" s="54"/>
      <c r="Q110" s="54"/>
      <c r="R110" s="47">
        <f t="shared" si="67"/>
        <v>5898.4000000000005</v>
      </c>
      <c r="S110" s="47">
        <f t="shared" si="68"/>
        <v>8847.5999999999985</v>
      </c>
      <c r="T110" s="54"/>
      <c r="U110" s="8" t="s">
        <v>236</v>
      </c>
    </row>
    <row r="111" spans="1:21" s="35" customFormat="1" ht="13.2" x14ac:dyDescent="0.25">
      <c r="A111" s="69">
        <v>3</v>
      </c>
      <c r="B111" s="21" t="s">
        <v>242</v>
      </c>
      <c r="C111" s="8" t="s">
        <v>232</v>
      </c>
      <c r="D111" s="70"/>
      <c r="E111" s="22">
        <v>2024</v>
      </c>
      <c r="F111" s="70"/>
      <c r="G111" s="70"/>
      <c r="H111" s="70"/>
      <c r="I111" s="70"/>
      <c r="J111" s="70"/>
      <c r="K111" s="47">
        <f t="shared" si="66"/>
        <v>7543</v>
      </c>
      <c r="L111" s="70"/>
      <c r="M111" s="71">
        <f>'[1]B18.TONGHOP'!$D$24</f>
        <v>7543</v>
      </c>
      <c r="N111" s="47">
        <f t="shared" si="57"/>
        <v>7543</v>
      </c>
      <c r="O111" s="70"/>
      <c r="P111" s="70"/>
      <c r="Q111" s="70"/>
      <c r="R111" s="47">
        <f t="shared" si="67"/>
        <v>3017.2000000000003</v>
      </c>
      <c r="S111" s="47">
        <f t="shared" si="68"/>
        <v>4525.7999999999993</v>
      </c>
      <c r="T111" s="70"/>
      <c r="U111" s="8" t="s">
        <v>236</v>
      </c>
    </row>
    <row r="112" spans="1:21" s="35" customFormat="1" ht="13.2" x14ac:dyDescent="0.25">
      <c r="A112" s="33"/>
      <c r="B112" s="34"/>
      <c r="E112" s="33"/>
      <c r="K112" s="36"/>
      <c r="L112" s="36"/>
      <c r="M112" s="36"/>
      <c r="N112" s="36"/>
      <c r="O112" s="36"/>
      <c r="P112" s="36"/>
      <c r="Q112" s="36"/>
      <c r="R112" s="36"/>
      <c r="S112" s="36"/>
      <c r="U112" s="37"/>
    </row>
    <row r="113" spans="1:21" s="35" customFormat="1" ht="13.2" x14ac:dyDescent="0.25">
      <c r="A113" s="33"/>
      <c r="B113" s="34"/>
      <c r="E113" s="33"/>
      <c r="K113" s="36"/>
      <c r="L113" s="36"/>
      <c r="M113" s="36"/>
      <c r="N113" s="36"/>
      <c r="O113" s="36"/>
      <c r="P113" s="36"/>
      <c r="Q113" s="36"/>
      <c r="R113" s="36"/>
      <c r="S113" s="36"/>
      <c r="U113" s="37"/>
    </row>
    <row r="114" spans="1:21" s="35" customFormat="1" ht="13.2" x14ac:dyDescent="0.25">
      <c r="A114" s="33"/>
      <c r="B114" s="34"/>
      <c r="E114" s="33"/>
      <c r="K114" s="36"/>
      <c r="L114" s="36"/>
      <c r="M114" s="36"/>
      <c r="N114" s="36"/>
      <c r="O114" s="36"/>
      <c r="P114" s="36"/>
      <c r="Q114" s="36"/>
      <c r="R114" s="36"/>
      <c r="S114" s="36"/>
      <c r="U114" s="37"/>
    </row>
    <row r="115" spans="1:21" s="35" customFormat="1" ht="13.2" x14ac:dyDescent="0.25">
      <c r="A115" s="33"/>
      <c r="B115" s="34"/>
      <c r="E115" s="33"/>
      <c r="K115" s="36"/>
      <c r="L115" s="36"/>
      <c r="M115" s="36"/>
      <c r="N115" s="36"/>
      <c r="O115" s="36"/>
      <c r="P115" s="36"/>
      <c r="Q115" s="36"/>
      <c r="R115" s="36"/>
      <c r="S115" s="36"/>
      <c r="U115" s="37"/>
    </row>
    <row r="116" spans="1:21" s="35" customFormat="1" ht="13.2" x14ac:dyDescent="0.25">
      <c r="A116" s="33"/>
      <c r="B116" s="34"/>
      <c r="E116" s="33"/>
      <c r="K116" s="36"/>
      <c r="L116" s="36"/>
      <c r="M116" s="36"/>
      <c r="N116" s="36"/>
      <c r="O116" s="36"/>
      <c r="P116" s="36"/>
      <c r="Q116" s="36"/>
      <c r="R116" s="36"/>
      <c r="S116" s="36"/>
      <c r="U116" s="37"/>
    </row>
    <row r="117" spans="1:21" s="35" customFormat="1" ht="13.2" x14ac:dyDescent="0.25">
      <c r="A117" s="33"/>
      <c r="B117" s="34"/>
      <c r="E117" s="33"/>
      <c r="K117" s="36"/>
      <c r="L117" s="36"/>
      <c r="M117" s="36"/>
      <c r="N117" s="36"/>
      <c r="O117" s="36"/>
      <c r="P117" s="36"/>
      <c r="Q117" s="36"/>
      <c r="R117" s="36"/>
      <c r="S117" s="36"/>
      <c r="U117" s="37"/>
    </row>
    <row r="118" spans="1:21" s="35" customFormat="1" ht="13.2" x14ac:dyDescent="0.25">
      <c r="A118" s="33"/>
      <c r="B118" s="34"/>
      <c r="E118" s="33"/>
      <c r="K118" s="36"/>
      <c r="L118" s="36"/>
      <c r="M118" s="36"/>
      <c r="N118" s="36"/>
      <c r="O118" s="36"/>
      <c r="P118" s="36"/>
      <c r="Q118" s="36"/>
      <c r="R118" s="36"/>
      <c r="S118" s="36"/>
      <c r="U118" s="37"/>
    </row>
    <row r="119" spans="1:21" s="35" customFormat="1" ht="13.2" x14ac:dyDescent="0.25">
      <c r="A119" s="33"/>
      <c r="B119" s="34"/>
      <c r="E119" s="33"/>
      <c r="K119" s="36"/>
      <c r="L119" s="36"/>
      <c r="M119" s="36"/>
      <c r="N119" s="36"/>
      <c r="O119" s="36"/>
      <c r="P119" s="36"/>
      <c r="Q119" s="36"/>
      <c r="R119" s="36"/>
      <c r="S119" s="36"/>
      <c r="U119" s="37"/>
    </row>
    <row r="120" spans="1:21" s="35" customFormat="1" ht="13.2" x14ac:dyDescent="0.25">
      <c r="A120" s="33"/>
      <c r="B120" s="34"/>
      <c r="E120" s="33"/>
      <c r="K120" s="36"/>
      <c r="L120" s="36"/>
      <c r="M120" s="36"/>
      <c r="N120" s="36"/>
      <c r="O120" s="36"/>
      <c r="P120" s="36"/>
      <c r="Q120" s="36"/>
      <c r="R120" s="36"/>
      <c r="S120" s="36"/>
      <c r="U120" s="37"/>
    </row>
    <row r="121" spans="1:21" s="35" customFormat="1" ht="13.2" x14ac:dyDescent="0.25">
      <c r="A121" s="33"/>
      <c r="B121" s="34"/>
      <c r="E121" s="33"/>
      <c r="K121" s="36"/>
      <c r="L121" s="36"/>
      <c r="M121" s="36"/>
      <c r="N121" s="36"/>
      <c r="O121" s="36"/>
      <c r="P121" s="36"/>
      <c r="Q121" s="36"/>
      <c r="R121" s="36"/>
      <c r="S121" s="36"/>
      <c r="U121" s="37"/>
    </row>
    <row r="122" spans="1:21" s="35" customFormat="1" ht="13.2" x14ac:dyDescent="0.25">
      <c r="A122" s="33"/>
      <c r="B122" s="34"/>
      <c r="E122" s="33"/>
      <c r="K122" s="36"/>
      <c r="L122" s="36"/>
      <c r="M122" s="36"/>
      <c r="N122" s="36"/>
      <c r="O122" s="36"/>
      <c r="P122" s="36"/>
      <c r="Q122" s="36"/>
      <c r="R122" s="36"/>
      <c r="S122" s="36"/>
      <c r="U122" s="37"/>
    </row>
    <row r="123" spans="1:21" s="35" customFormat="1" ht="13.2" x14ac:dyDescent="0.25">
      <c r="A123" s="33"/>
      <c r="B123" s="34"/>
      <c r="E123" s="33"/>
      <c r="K123" s="36"/>
      <c r="L123" s="36"/>
      <c r="M123" s="36"/>
      <c r="N123" s="36"/>
      <c r="O123" s="36"/>
      <c r="P123" s="36"/>
      <c r="Q123" s="36"/>
      <c r="R123" s="36"/>
      <c r="S123" s="36"/>
      <c r="U123" s="37"/>
    </row>
    <row r="124" spans="1:21" s="35" customFormat="1" ht="13.2" x14ac:dyDescent="0.25">
      <c r="A124" s="33"/>
      <c r="B124" s="34"/>
      <c r="E124" s="33"/>
      <c r="K124" s="36"/>
      <c r="L124" s="36"/>
      <c r="M124" s="36"/>
      <c r="N124" s="36"/>
      <c r="O124" s="36"/>
      <c r="P124" s="36"/>
      <c r="Q124" s="36"/>
      <c r="R124" s="36"/>
      <c r="S124" s="36"/>
      <c r="U124" s="37"/>
    </row>
    <row r="125" spans="1:21" s="35" customFormat="1" ht="13.2" x14ac:dyDescent="0.25">
      <c r="A125" s="33"/>
      <c r="B125" s="34"/>
      <c r="E125" s="33"/>
      <c r="K125" s="36"/>
      <c r="L125" s="36"/>
      <c r="M125" s="36"/>
      <c r="N125" s="36"/>
      <c r="O125" s="36"/>
      <c r="P125" s="36"/>
      <c r="Q125" s="36"/>
      <c r="R125" s="36"/>
      <c r="S125" s="36"/>
      <c r="U125" s="37"/>
    </row>
    <row r="126" spans="1:21" s="35" customFormat="1" ht="13.2" x14ac:dyDescent="0.25">
      <c r="A126" s="33"/>
      <c r="B126" s="34"/>
      <c r="E126" s="33"/>
      <c r="K126" s="36"/>
      <c r="L126" s="36"/>
      <c r="M126" s="36"/>
      <c r="N126" s="36"/>
      <c r="O126" s="36"/>
      <c r="P126" s="36"/>
      <c r="Q126" s="36"/>
      <c r="R126" s="36"/>
      <c r="S126" s="36"/>
      <c r="U126" s="37"/>
    </row>
    <row r="127" spans="1:21" s="35" customFormat="1" ht="13.2" x14ac:dyDescent="0.25">
      <c r="A127" s="33"/>
      <c r="B127" s="34"/>
      <c r="E127" s="33"/>
      <c r="K127" s="36"/>
      <c r="L127" s="36"/>
      <c r="M127" s="36"/>
      <c r="N127" s="36"/>
      <c r="O127" s="36"/>
      <c r="P127" s="36"/>
      <c r="Q127" s="36"/>
      <c r="R127" s="36"/>
      <c r="S127" s="36"/>
      <c r="U127" s="37"/>
    </row>
    <row r="128" spans="1:21" s="35" customFormat="1" ht="13.2" x14ac:dyDescent="0.25">
      <c r="A128" s="33"/>
      <c r="B128" s="34"/>
      <c r="E128" s="33"/>
      <c r="K128" s="36"/>
      <c r="L128" s="36"/>
      <c r="M128" s="36"/>
      <c r="N128" s="36"/>
      <c r="O128" s="36"/>
      <c r="P128" s="36"/>
      <c r="Q128" s="36"/>
      <c r="R128" s="36"/>
      <c r="S128" s="36"/>
      <c r="U128" s="37"/>
    </row>
    <row r="129" spans="1:21" s="35" customFormat="1" ht="13.2" x14ac:dyDescent="0.25">
      <c r="A129" s="33"/>
      <c r="B129" s="34"/>
      <c r="E129" s="33"/>
      <c r="K129" s="36"/>
      <c r="L129" s="36"/>
      <c r="M129" s="36"/>
      <c r="N129" s="36"/>
      <c r="O129" s="36"/>
      <c r="P129" s="36"/>
      <c r="Q129" s="36"/>
      <c r="R129" s="36"/>
      <c r="S129" s="36"/>
      <c r="U129" s="37"/>
    </row>
    <row r="130" spans="1:21" s="35" customFormat="1" ht="13.2" x14ac:dyDescent="0.25">
      <c r="A130" s="33"/>
      <c r="B130" s="34"/>
      <c r="E130" s="33"/>
      <c r="K130" s="36"/>
      <c r="L130" s="36"/>
      <c r="M130" s="36"/>
      <c r="N130" s="36"/>
      <c r="O130" s="36"/>
      <c r="P130" s="36"/>
      <c r="Q130" s="36"/>
      <c r="R130" s="36"/>
      <c r="S130" s="36"/>
      <c r="U130" s="37"/>
    </row>
    <row r="131" spans="1:21" s="35" customFormat="1" ht="13.2" x14ac:dyDescent="0.25">
      <c r="A131" s="33"/>
      <c r="B131" s="34"/>
      <c r="E131" s="33"/>
      <c r="K131" s="36"/>
      <c r="L131" s="36"/>
      <c r="M131" s="36"/>
      <c r="N131" s="36"/>
      <c r="O131" s="36"/>
      <c r="P131" s="36"/>
      <c r="Q131" s="36"/>
      <c r="R131" s="36"/>
      <c r="S131" s="36"/>
      <c r="U131" s="37"/>
    </row>
  </sheetData>
  <mergeCells count="23">
    <mergeCell ref="A1:U1"/>
    <mergeCell ref="A4:A6"/>
    <mergeCell ref="B4:B6"/>
    <mergeCell ref="C4:C6"/>
    <mergeCell ref="D4:D6"/>
    <mergeCell ref="E4:E6"/>
    <mergeCell ref="F4:H4"/>
    <mergeCell ref="I4:I6"/>
    <mergeCell ref="J4:J6"/>
    <mergeCell ref="K4:M4"/>
    <mergeCell ref="O6:O7"/>
    <mergeCell ref="R6:S6"/>
    <mergeCell ref="A2:U2"/>
    <mergeCell ref="N4:S4"/>
    <mergeCell ref="T4:T6"/>
    <mergeCell ref="U4:U6"/>
    <mergeCell ref="O5:S5"/>
    <mergeCell ref="P6:Q6"/>
    <mergeCell ref="F5:F6"/>
    <mergeCell ref="G5:H5"/>
    <mergeCell ref="K5:K6"/>
    <mergeCell ref="L5:M5"/>
    <mergeCell ref="N5:N6"/>
  </mergeCells>
  <pageMargins left="0.19685039370078741" right="0.19685039370078741" top="0.59055118110236227" bottom="0.59055118110236227"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8"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VĐT</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cp:lastModifiedBy>
  <cp:lastPrinted>2024-02-15T01:41:00Z</cp:lastPrinted>
  <dcterms:created xsi:type="dcterms:W3CDTF">2024-02-07T03:22:52Z</dcterms:created>
  <dcterms:modified xsi:type="dcterms:W3CDTF">2024-02-16T01:28:58Z</dcterms:modified>
</cp:coreProperties>
</file>