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0" windowHeight="11020" firstSheet="1" activeTab="1"/>
  </bookViews>
  <sheets>
    <sheet name="foxz" sheetId="1" state="veryHidden" r:id="rId1"/>
    <sheet name="B02.Tăng thu TK" sheetId="2" r:id="rId2"/>
    <sheet name="B03.1PA PB" sheetId="3" r:id="rId3"/>
    <sheet name="B01.Chuyển nguồn" sheetId="4" r:id="rId4"/>
    <sheet name="B04.ĐƯNTM" sheetId="5" r:id="rId5"/>
    <sheet name="B05.10% theo 1747" sheetId="6" r:id="rId6"/>
    <sheet name="Biểu 06 Đối ứng SN CTMTQG" sheetId="7" r:id="rId7"/>
    <sheet name="Biểu 07" sheetId="8" r:id="rId8"/>
    <sheet name="PB.PNN" sheetId="9" r:id="rId9"/>
  </sheets>
  <externalReferences>
    <externalReference r:id="rId12"/>
    <externalReference r:id="rId13"/>
  </externalReferences>
  <definedNames>
    <definedName name="_xlnm.Print_Area" localSheetId="3">'B01.Chuyển nguồn'!$A$1:$D$29</definedName>
    <definedName name="_xlnm.Print_Area" localSheetId="1">'B02.Tăng thu TK'!$A$1:$D$15</definedName>
    <definedName name="_xlnm.Print_Area" localSheetId="2">'B03.1PA PB'!$A$1:$D$16</definedName>
    <definedName name="_xlnm.Print_Area" localSheetId="4">'B04.ĐƯNTM'!$A$1:$AK$88</definedName>
    <definedName name="_xlnm.Print_Area" localSheetId="6">'Biểu 06 Đối ứng SN CTMTQG'!$A$2:$W$28</definedName>
    <definedName name="_xlnm.Print_Area" localSheetId="7">'Biểu 07'!$A$1:$AI$84</definedName>
    <definedName name="_xlnm.Print_Titles" localSheetId="3">'B01.Chuyển nguồn'!$5:$6</definedName>
    <definedName name="_xlnm.Print_Titles" localSheetId="2">'B03.1PA PB'!$5:$5</definedName>
  </definedNames>
  <calcPr fullCalcOnLoad="1"/>
</workbook>
</file>

<file path=xl/comments7.xml><?xml version="1.0" encoding="utf-8"?>
<comments xmlns="http://schemas.openxmlformats.org/spreadsheetml/2006/main">
  <authors>
    <author>Windows</author>
  </authors>
  <commentList>
    <comment ref="X23" authorId="0">
      <text>
        <r>
          <rPr>
            <b/>
            <sz val="9"/>
            <rFont val="Tahoma"/>
            <family val="0"/>
          </rPr>
          <t>Windows:</t>
        </r>
        <r>
          <rPr>
            <sz val="9"/>
            <rFont val="Tahoma"/>
            <family val="0"/>
          </rPr>
          <t xml:space="preserve">
</t>
        </r>
      </text>
    </comment>
    <comment ref="Y13" authorId="0">
      <text>
        <r>
          <rPr>
            <b/>
            <sz val="9"/>
            <rFont val="Tahoma"/>
            <family val="0"/>
          </rPr>
          <t>Windows:</t>
        </r>
        <r>
          <rPr>
            <sz val="9"/>
            <rFont val="Tahoma"/>
            <family val="0"/>
          </rPr>
          <t xml:space="preserve">
xã đã đối ứng 523,157 trđ</t>
        </r>
      </text>
    </comment>
  </commentList>
</comments>
</file>

<file path=xl/sharedStrings.xml><?xml version="1.0" encoding="utf-8"?>
<sst xmlns="http://schemas.openxmlformats.org/spreadsheetml/2006/main" count="524" uniqueCount="253">
  <si>
    <t>STT</t>
  </si>
  <si>
    <t>Nội dung</t>
  </si>
  <si>
    <t>Số Tiền</t>
  </si>
  <si>
    <t>Ghi chú</t>
  </si>
  <si>
    <t>ĐVT: Đồng</t>
  </si>
  <si>
    <t>TỔNG CỘNG</t>
  </si>
  <si>
    <t>A</t>
  </si>
  <si>
    <t>B</t>
  </si>
  <si>
    <t>Nguồn tiết kiệm chi</t>
  </si>
  <si>
    <t xml:space="preserve"> Nguồn tăng thu</t>
  </si>
  <si>
    <t>Nguồn tiết kiệm năm trước chuyển sang chưa sử dụng hết</t>
  </si>
  <si>
    <t>Thực hiện một số chính sách an sinh xã hội, chi thường xuyên</t>
  </si>
  <si>
    <t>Tăng thu từ nguồn thu sử dụng đất</t>
  </si>
  <si>
    <t>Nguồn thuộc ngân sách huyện điều hành nhưng chưa phân bổ (Cân đối đầu năm)</t>
  </si>
  <si>
    <t>Biểu 01</t>
  </si>
  <si>
    <t>Biểu 02</t>
  </si>
  <si>
    <t>Số</t>
  </si>
  <si>
    <t>Số tiền</t>
  </si>
  <si>
    <t>TT</t>
  </si>
  <si>
    <t>Tổng cộng</t>
  </si>
  <si>
    <t>I</t>
  </si>
  <si>
    <t>DƯ TỪ NGUỒN NGÂN SÁCH HUYỆN</t>
  </si>
  <si>
    <t>TỔNG HỢP SỐ TĂNG THU, TIẾT KIỆM CHI NGÂN SÁCH HUYỆN NĂM 2023</t>
  </si>
  <si>
    <t xml:space="preserve">Chi tiết biểu tính tăng thu </t>
  </si>
  <si>
    <t xml:space="preserve">Tiết kiệm chi tăng thêm </t>
  </si>
  <si>
    <t>Số hủy dự toán năm 2023 tại đơn vị</t>
  </si>
  <si>
    <t>Tăng thu điều tiết năm 2023 (30%)</t>
  </si>
  <si>
    <t>Số tiền bằng chữ: Mười bốn tỷ, không trăm tám mươi mốt triệu, sáu trăm tám mươi chín nghìn, một trăm bảy mươi mốt đồng./.</t>
  </si>
  <si>
    <t>Nguồn chưa PB, dự phòng, các nguồn cân đối chưa PB (không bao gồm chế độ chính sách)</t>
  </si>
  <si>
    <t xml:space="preserve"> = tổng tiết kiệm chi năm 2022 chuyển sang - số đã chi theo QĐ - Nộp trả ngân sách cấp trên (nguồn cải cách tiền lương, nguồn…)</t>
  </si>
  <si>
    <t>Tiết kiềm thêm theo TT 46</t>
  </si>
  <si>
    <t>Kinh phí đảm bảo xã hội (kinh phí bảo trợ xã hội; mua thẻ bảo hiểm y tế cho các đối tượng được NSNN đóng và hỗ trợ)</t>
  </si>
  <si>
    <t>Đối ứng vốn sự nghiệp 03 CTMTQG (Chương trình phát triển kinh tế xã hội vùng đồng bào dân tộc thiểu số và miền núi;  Giảm nghèo bền vững, xây dựng nông thôn mới)</t>
  </si>
  <si>
    <t xml:space="preserve"> Hỗ trợ nguồn vốn ủy thác thực hiện chỉ thị số 40/CT-TW</t>
  </si>
  <si>
    <t xml:space="preserve"> Công tác đo đạc, đăng ký đất đai, cấp giất CN tối thiểu 10% (không bao gồm quy hoạch)</t>
  </si>
  <si>
    <t>Vốn đầu tư đối ứng 03 CTMTQG (Chương trình phát triển kinh tế xã hội vùng đồng bào dân tộc thiểu số và miền núi;  Giảm nghèo bền vững, xây dựng nông thôn mới)</t>
  </si>
  <si>
    <t xml:space="preserve">  Chi đầu tư một số dự án quan trọng </t>
  </si>
  <si>
    <t>DỰ KIẾN PHƯƠNG ÁN PHÂN BỔ NGUỒN TĂNG THU KIẾT KIỆM CHI NGÂN SÁCH HUYỆN NĂM 2023</t>
  </si>
  <si>
    <t>Tăng thu, tiết kiệm chi năm 2023 chuyển nguồn sang năm 2024</t>
  </si>
  <si>
    <t>Kinh phí sự nghiệp giáo dục  (bổ sung sau ngày 30/9; QĐ số 2118/QĐ-UBND ngày 17/12/2023 UBND tỉnh)</t>
  </si>
  <si>
    <t>Kinh phí thực cải cách tiền lương năm trước còn dư chuyển sang</t>
  </si>
  <si>
    <t>Kinh phí thực hiện cải cách tiền lương (tăng thu 2023; 70% nguồn kết dư năm 2022)</t>
  </si>
  <si>
    <t>Kinh phí thực hiện cải cách tiền lương (tăng thu 2023; 70% từ nguồn tăng thu điều tiết NS huyện)</t>
  </si>
  <si>
    <t>Kinh phí BHYT các đối tượng Nghị Định 75/2023/NĐ-CP (bổ sung sau ngày 30/9;QĐ 2205/QĐ-UBND ngày 26/12/2023 UBND tỉnh)</t>
  </si>
  <si>
    <t xml:space="preserve"> Vốn sự nghiệp CTMTQG phát triển kinh tế xã hội vùng đồng bào DTTS và miền núi năm 2022 chuyển sang (mã CTMT 00510)</t>
  </si>
  <si>
    <t xml:space="preserve"> Vốn đầu tư CTMTQG phát triển kinh tế xã hội vùng đồng bào DTTS và miền núi năm 2022 chuyển sang(mã CTMT 00510 hỗ trợ đất sản xuất tại xã)</t>
  </si>
  <si>
    <t>Vốn sự nghiệp Chương trình MTQG phát triển KTXT vùng đồng bào DTTS và MN (đầu năm chưa phân bổ)</t>
  </si>
  <si>
    <t>BIỂU CHI TIẾT CHI CHUYỂN NGUỒN NĂM 2023 SANG NĂM 2024</t>
  </si>
  <si>
    <t>Biểu 03</t>
  </si>
  <si>
    <t>12.1</t>
  </si>
  <si>
    <t>1/</t>
  </si>
  <si>
    <t>2/</t>
  </si>
  <si>
    <t>12.2</t>
  </si>
  <si>
    <t>3/</t>
  </si>
  <si>
    <t>Bằng chữ: Hai mươi hai tỷ, năm trăm hai mươi triệu, hai trăm tám mươi chín nghìn, bảy trăm chín mươi mốt đồng . /.</t>
  </si>
  <si>
    <t>Kinh phí thực hiện cải cách tiền lương (bổ sung sau ngày 30/9;QĐ 1861/ QĐ-UBND ngày 15/11/2023 UBND tỉnh)</t>
  </si>
  <si>
    <t>Kinh phí bảo hiểm các đối tượng (bổ sung sau ngày 30/9;QĐ số 2118/QĐ-UBND ngày 17/12/2023 UBND tỉnh)</t>
  </si>
  <si>
    <t>Kinh phí hỗ trợ khuyến khích đào tạo (bổ sung sau ngày 30/9;QĐ 2302/QĐ-UBND ngày 31/12/2023 UBND tỉnh)</t>
  </si>
  <si>
    <t>Đối ứng vốn sự nghiệp 03 CTMTQG (Chương trình phát triển kinh tế xã hội vùng đồng bào dân tộc thiểu số và miền núi; Giảm nghèo bền vững, xây dựng nông thôn mới)</t>
  </si>
  <si>
    <t>Chi tiết biểu kèm theo</t>
  </si>
  <si>
    <t>CƠ QUAN BÁO CÁO</t>
  </si>
  <si>
    <t>Đơn vị: triệu đồng</t>
  </si>
  <si>
    <t>Địa điểm xây dựng</t>
  </si>
  <si>
    <t>Địa điểm mở tài khoản của dự án (chi tiết đến quận, huyện)</t>
  </si>
  <si>
    <t>Mã số dự án đầu tư</t>
  </si>
  <si>
    <t>Mã ngành kinh tế (loại, khoản)</t>
  </si>
  <si>
    <t>Thời gian khởi công và hoàn thành</t>
  </si>
  <si>
    <t>Quyết định đầu tư dự án (*)</t>
  </si>
  <si>
    <t>Kế hoạch đầu tư công trung hạn giai đoạn 2021-2025.</t>
  </si>
  <si>
    <t>Vốn đã giải ngân từ khởi công đến hết kế hoạch năm trước</t>
  </si>
  <si>
    <t>KHV đã giao 2023</t>
  </si>
  <si>
    <t>còn thiếu vốn</t>
  </si>
  <si>
    <t>Số, ngày, tháng, năm</t>
  </si>
  <si>
    <t>Tổng mức đầu tư</t>
  </si>
  <si>
    <t>Tổng số</t>
  </si>
  <si>
    <t>Trong đó</t>
  </si>
  <si>
    <t>Trong đó: phần vốn ngân sách nhà nước</t>
  </si>
  <si>
    <t>NSTW</t>
  </si>
  <si>
    <t>NSH đối ứng phân bổ đợt này</t>
  </si>
  <si>
    <t>DỰ ÁN DO BỘ, CƠ QUAN TRUNG ƯƠNG QUẢN LÝ</t>
  </si>
  <si>
    <t>Vốn trong nước</t>
  </si>
  <si>
    <t>Vốn nước ngoài, trong đó:</t>
  </si>
  <si>
    <t>- Vốn nước ngoài giải ngân theo cơ chế ghi thu ghi chi</t>
  </si>
  <si>
    <t>- Vốn nước ngoài giải ngân theo cơ chế tài chính trong nước</t>
  </si>
  <si>
    <t>Vốn ngân sách nhà nước</t>
  </si>
  <si>
    <t>Vốn ngân sách nhà nước đầu tư theo ngành, lĩnh vực</t>
  </si>
  <si>
    <t>Ngành, lĩnh vực...</t>
  </si>
  <si>
    <t>Dự án...</t>
  </si>
  <si>
    <t>Vốn Chương trình mục tiêu quốc gia</t>
  </si>
  <si>
    <t>Chương trình mục tiêu quốc gia ...</t>
  </si>
  <si>
    <t xml:space="preserve">Dự án </t>
  </si>
  <si>
    <t xml:space="preserve"> </t>
  </si>
  <si>
    <r>
      <t>- Vốn</t>
    </r>
    <r>
      <rPr>
        <sz val="10"/>
        <rFont val="Times New Roman"/>
        <family val="1"/>
      </rPr>
      <t xml:space="preserve"> </t>
    </r>
    <r>
      <rPr>
        <i/>
        <sz val="10"/>
        <rFont val="Times New Roman"/>
        <family val="1"/>
      </rPr>
      <t>nước ngoài giải ngân theo cơ chế ghi thu ghi chi</t>
    </r>
  </si>
  <si>
    <t>Vốn ngân sách trung ương bổ sung ngoài kế hoạch được giao (nếu có)</t>
  </si>
  <si>
    <t>- Ngành, lĩnh vực...</t>
  </si>
  <si>
    <t>II</t>
  </si>
  <si>
    <t>Vốn từ nguồn thu hợp pháp của cơ quan nhà nước, đơn vị sự nghiệp công lập dành để đầu tư</t>
  </si>
  <si>
    <t>Nguồn...</t>
  </si>
  <si>
    <t>Dự án</t>
  </si>
  <si>
    <t>DỰ ÁN DO ĐỊA PHƯƠNG QUẢN LÝ</t>
  </si>
  <si>
    <t>TỈNH/THÀNH PHỐ...</t>
  </si>
  <si>
    <t>Vốn ngân sách địa phương (bao gồm cả cấp tỉnh, cấp huyện, cấp xã)</t>
  </si>
  <si>
    <t>Vốn ngân sách trung ương bổ sung có mục tiêu cho địa phương</t>
  </si>
  <si>
    <t>2.1</t>
  </si>
  <si>
    <t>Vốn đầu tư theo ngành, lĩnh vực (vốn trong nước)</t>
  </si>
  <si>
    <t>2.2</t>
  </si>
  <si>
    <t>2.3</t>
  </si>
  <si>
    <t>Chương trình mục tiêu quốc gia xây dựng Nông thôn mới</t>
  </si>
  <si>
    <t>a</t>
  </si>
  <si>
    <t>Ngân sách trung ương</t>
  </si>
  <si>
    <t>KHV</t>
  </si>
  <si>
    <t>trđ</t>
  </si>
  <si>
    <t>đã phân bổ</t>
  </si>
  <si>
    <t>ok</t>
  </si>
  <si>
    <t>2021 huyện đối ứng 5%; 2022-2025 đối ứng 1:1 (trđ: Nội dung thực hiện của cấp huyện (NST: 70%, NSH: 30%))</t>
  </si>
  <si>
    <t>a1</t>
  </si>
  <si>
    <t>Huyện Bắc Sơn</t>
  </si>
  <si>
    <t>BQLDA ĐTXD Huyện</t>
  </si>
  <si>
    <t>bs đợt này</t>
  </si>
  <si>
    <t>TUNST</t>
  </si>
  <si>
    <t>TUNSH</t>
  </si>
  <si>
    <t>bs6 tháng</t>
  </si>
  <si>
    <t>b</t>
  </si>
  <si>
    <t>Ngân sách huyện đối ứng (năm 2021: 5%; năm 2022: 30%)</t>
  </si>
  <si>
    <t>Giao UBND huyện phân bổ chi tiết</t>
  </si>
  <si>
    <t>2.4</t>
  </si>
  <si>
    <t>Nguồn vốn...</t>
  </si>
  <si>
    <r>
      <t>Ghi chú:</t>
    </r>
    <r>
      <rPr>
        <i/>
        <sz val="10"/>
        <rFont val="Times New Roman"/>
        <family val="1"/>
      </rPr>
      <t xml:space="preserve"> </t>
    </r>
    <r>
      <rPr>
        <sz val="10"/>
        <rFont val="Times New Roman"/>
        <family val="1"/>
      </rPr>
      <t>- (*) Ghi theo Quyết định đầu tư điều chỉnh cuối cùng.</t>
    </r>
  </si>
  <si>
    <t>- Vốn ngân sách trung ương bổ sung ngoài kế hoạch được giao là vốn bổ sung từ nguồn dự phòng, tăng thu...</t>
  </si>
  <si>
    <t>.... ngày... tháng... năm ...</t>
  </si>
  <si>
    <t>LÃNH ĐẠO ĐƠN VỊ</t>
  </si>
  <si>
    <t>(Ký, ghi rõ họ tên, chức vụ và đóng dấu)</t>
  </si>
  <si>
    <t>Kế hoạch đầu tư công năm 2024</t>
  </si>
  <si>
    <t>Trường Mầm Non xã Long Đống</t>
  </si>
  <si>
    <t>Xã Long Đống</t>
  </si>
  <si>
    <t xml:space="preserve"> Nhà Văn hóa xã Long Đống</t>
  </si>
  <si>
    <t>Trường Tiểu học xã Long Đống</t>
  </si>
  <si>
    <t>Trường THCS xã Long Đống</t>
  </si>
  <si>
    <t>Dự án chuyển tiếp hoàn thành năm 2024</t>
  </si>
  <si>
    <t>Số 1283/QĐ-UBND ngày 16/5/2023</t>
  </si>
  <si>
    <t>Số 919/QĐ-UBND ngày 30/3/2023</t>
  </si>
  <si>
    <t>Số 969/QĐ-UBND ngày 11/4/2023</t>
  </si>
  <si>
    <t>Số 947/QĐ-UBND ngày 4/4/2023</t>
  </si>
  <si>
    <t>Đơn vị: Triệu đồng</t>
  </si>
  <si>
    <t>Chỉ tiêu</t>
  </si>
  <si>
    <t>Năng lực thiết kế</t>
  </si>
  <si>
    <t>Thời gian KC-HT</t>
  </si>
  <si>
    <t>Quyết định đầu tư</t>
  </si>
  <si>
    <t>Quyết toán hoặc khối lượng hoàn thành</t>
  </si>
  <si>
    <t>Lũy kế vốn đã bố trí đến 15/11/2023</t>
  </si>
  <si>
    <t>Phân bổ Kế hoạch vốn năm 2024</t>
  </si>
  <si>
    <t>Chủ đầu tư</t>
  </si>
  <si>
    <t>Số QĐ</t>
  </si>
  <si>
    <t>TMĐT</t>
  </si>
  <si>
    <t>Số QĐ, ngày, tháng, năm</t>
  </si>
  <si>
    <t>Giá trị</t>
  </si>
  <si>
    <t>[1]</t>
  </si>
  <si>
    <t>[2]</t>
  </si>
  <si>
    <t>[3]</t>
  </si>
  <si>
    <t>[4]</t>
  </si>
  <si>
    <t>[5]</t>
  </si>
  <si>
    <t>[6]</t>
  </si>
  <si>
    <t>[7]</t>
  </si>
  <si>
    <t>[8]</t>
  </si>
  <si>
    <t>[9]</t>
  </si>
  <si>
    <t>[10]</t>
  </si>
  <si>
    <t>[11]</t>
  </si>
  <si>
    <t>[12]</t>
  </si>
  <si>
    <t>Cơ sở dữ liệu địa chính</t>
  </si>
  <si>
    <t>Phòng TNMT huyện</t>
  </si>
  <si>
    <t>Trên địa bàn huyện</t>
  </si>
  <si>
    <t xml:space="preserve">Phòng TNMT </t>
  </si>
  <si>
    <t>TT nợ</t>
  </si>
  <si>
    <t>Tổng</t>
  </si>
  <si>
    <t>NSH phân bổ đợt này</t>
  </si>
  <si>
    <t>NSĐP theo QĐ 4568</t>
  </si>
  <si>
    <t>[13]</t>
  </si>
  <si>
    <t>[14]</t>
  </si>
  <si>
    <t>Lập Kế hoạch sử dụng đất năm 2023</t>
  </si>
  <si>
    <t>Đã phân bổ đối ứng</t>
  </si>
  <si>
    <t>Còn lại</t>
  </si>
  <si>
    <t>PLĐTBXH Đề xuất nội dung có thể chi trong năm 2024 theo từng dự án (nhập số liệu đối ứng từng năm vào từng dự án tại các cột này)</t>
  </si>
  <si>
    <t xml:space="preserve">Tuyền nhập nội dung các xã đối ứng các CTMTQG từ 2022-Nay vào từng dự án tại các cột này (đã đối ứng và Dk đối ứng) </t>
  </si>
  <si>
    <t>NST đối ứng</t>
  </si>
  <si>
    <t>NSH Đối ứng</t>
  </si>
  <si>
    <t>Tổng cộng:</t>
  </si>
  <si>
    <t>Chương trình MTQG XDNTM</t>
  </si>
  <si>
    <t>Chương trình MTQG PTKTXH Vùng ĐBDTTSMN</t>
  </si>
  <si>
    <t>Chương trình MTQG GNBV</t>
  </si>
  <si>
    <t>Vốn Sự nghiệp</t>
  </si>
  <si>
    <t>-</t>
  </si>
  <si>
    <t>Dự án 1: Giải quyết tình trạng thiếu đất ở, nhà ở, đất sản xuất, nước sinh hoạt</t>
  </si>
  <si>
    <t>Dự án 2: Quy hoạch, sắp xếp, bố trí, ổn định dân cư ở những nơi cần thiết</t>
  </si>
  <si>
    <t>Huyện Bắc Sơn không có nội dung thực hiện</t>
  </si>
  <si>
    <t>Dự án 3: Phát triển sản xuất nông, lâm nghiệp bền vững, phát huy tiềm năng, thế mạnh của các vùng miền để sản xuất hàng hóa theo chuỗi giá trị (Sự nghiệp kinh tế)</t>
  </si>
  <si>
    <t>Dự án 4: Đầu tư cơ sở hạ tầng thiết yếu, phục vụ sản xuất, đời sống trong vùng đồng bào dân tộc thiểu số và miền núi và các đơn vị sự nghiệp công của lĩnh vực dân tộc (Sự nghiệp kinh tế)</t>
  </si>
  <si>
    <t>Dự án 5: Phát triển giáo dục đào tạo nâng cao chất lượng nguồn nhân lực (Sự nghiệp giáo dục)</t>
  </si>
  <si>
    <t>Dự án 6: Bảo tồn, phát huy giá trị văn hóa truyền thống tốt đẹp của các dân tộc thiểu số gắn với phát triển du lịch (Sự nghiệp văn hóa thông tin)</t>
  </si>
  <si>
    <t xml:space="preserve"> Dự án 7: Chăm sóc sức khỏe nhân dân, nâng cao thể trạng, tầm vóc người dân tộc thiểu số; phòng chống suy dinh dưỡng trẻ em (Sự nghiệp y tế)</t>
  </si>
  <si>
    <t>Dự án 8: Thực hiện bình đẳng giới và giải quyết những vấn đề cấp thiết đối với phụ nữ và trẻ em</t>
  </si>
  <si>
    <t>Dự án 9: Đầu tư phát triển nhóm dân tộc thiểu số còn nhiều khó khăn và khó khăn đặc thù (Sự nghiệp kinh tế)</t>
  </si>
  <si>
    <t>Dự án  10: Truyền thông, tuyên truyền, vận động trong vùng đồng bào dân tộc thiểu số và miền núi. Kiểm tra, giám sát đánh giá việc tổ chức thực hiện Chương trình</t>
  </si>
  <si>
    <t>Dự án 2: Đa dạng hoá sinh kế, phát triển mô hình giảm nghèo (sự nghiệp kinh tế)</t>
  </si>
  <si>
    <r>
      <t>Dự án 3 Hỗ trợ phát triển sản xuất, cải thiện dinh dưỡng</t>
    </r>
    <r>
      <rPr>
        <i/>
        <sz val="11"/>
        <rFont val="Times New Roman"/>
        <family val="1"/>
      </rPr>
      <t xml:space="preserve"> (sự nghiệp kinh tế)</t>
    </r>
  </si>
  <si>
    <t>Dự án 4: Phát triển giáo dục nghề nghiệp, việc làm bền vững</t>
  </si>
  <si>
    <t>Dự án 5: Hỗ trợ nhà ở cho hộ nghèo, hộ cận nghèo trên địa bàn các huyện nghèo</t>
  </si>
  <si>
    <r>
      <t xml:space="preserve">Dự án 6: Truyền thông và giảm nghèo về thông tin </t>
    </r>
    <r>
      <rPr>
        <i/>
        <sz val="11"/>
        <rFont val="Times New Roman"/>
        <family val="1"/>
      </rPr>
      <t>(sự nghiệp văn hóa, thông tin)</t>
    </r>
  </si>
  <si>
    <r>
      <t xml:space="preserve">Dự án 7: Nâng cao năng lực và giám sát, đánh giá Chương trình </t>
    </r>
    <r>
      <rPr>
        <i/>
        <sz val="11"/>
        <rFont val="Times New Roman"/>
        <family val="1"/>
      </rPr>
      <t>(sự nghiệp giáo dục)</t>
    </r>
  </si>
  <si>
    <t>Phân bổ đợt này 5/2024</t>
  </si>
  <si>
    <t>Chi tối thiểu 10%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</si>
  <si>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Phần NS xã phân bổ đối ứng từ nguồn chuyển nguồn năm 2023</t>
  </si>
  <si>
    <t>Nhất Hòa</t>
  </si>
  <si>
    <t>Bắc Quỳnh</t>
  </si>
  <si>
    <t>Tân Hương</t>
  </si>
  <si>
    <t>Tân Thành</t>
  </si>
  <si>
    <t>Đồng Ý</t>
  </si>
  <si>
    <t>Chiến Thắng</t>
  </si>
  <si>
    <t>Vũ Lễ</t>
  </si>
  <si>
    <t>Vũ Lăng</t>
  </si>
  <si>
    <t>Chiêu Vũ</t>
  </si>
  <si>
    <t>Nhất Tiến</t>
  </si>
  <si>
    <t>Tân Lập</t>
  </si>
  <si>
    <t>Vũ Sơn</t>
  </si>
  <si>
    <t>Long Đống</t>
  </si>
  <si>
    <t>Tân Tri</t>
  </si>
  <si>
    <t>Vạn Thủy</t>
  </si>
  <si>
    <t>Hưng Vũ</t>
  </si>
  <si>
    <t>Trấn Yên</t>
  </si>
  <si>
    <t>xã đã đối ứng 523,157 trđ</t>
  </si>
  <si>
    <t>năm 2024 xã đã đối ứng 135 trđ</t>
  </si>
  <si>
    <t>Xây dựng Đập thuỷ luân Nà Gỗ và cải tạo hệ thống mương trên địa bàn xã Tân Thành, huyện Bắc Sơn, tỉnh Lạng Sơn</t>
  </si>
  <si>
    <t>xã Tân Thành</t>
  </si>
  <si>
    <t>Đường giao thông Tiến Hội, xã Hưng Vũ, huyện Bắc Sơn, tỉnh Lạng Sơn</t>
  </si>
  <si>
    <t>xã Hưng Vũ</t>
  </si>
  <si>
    <t>Nâng cấp, cải tạo hệ thống mương thoát nước trung tâm xã Bắc Quỳnh</t>
  </si>
  <si>
    <t>xã Bắc Quỳnh</t>
  </si>
  <si>
    <t>12.3</t>
  </si>
  <si>
    <t>C</t>
  </si>
  <si>
    <t>Tổng phân bổ đợt này</t>
  </si>
  <si>
    <t>Biểu 04</t>
  </si>
  <si>
    <t>Biểu 05</t>
  </si>
  <si>
    <t>Biểu 06</t>
  </si>
  <si>
    <r>
      <t xml:space="preserve">Dự án 1: Hỗ trợ đầu tư phát triển hạ tầng kinh tế - xã hội các huyện nghèo </t>
    </r>
    <r>
      <rPr>
        <i/>
        <sz val="11"/>
        <rFont val="Times New Roman"/>
        <family val="1"/>
      </rPr>
      <t>(sự nghiệp kinh tế)</t>
    </r>
  </si>
  <si>
    <t xml:space="preserve">Hỗ trợ đầu tư một số dự án hạ tầng kinh tế xã hội trên địa bàn </t>
  </si>
  <si>
    <t>Biểu 07</t>
  </si>
  <si>
    <t>PHƯƠNG ÁN PHÂN BỔ NGUỒN TĂNG THU, TIẾT KIÊM CHI NĂM 2023 CHO CÁC DỰ ÁN VEED ĐẤT ĐAI NĂM 2024, HUYỆN BẮC SƠN</t>
  </si>
  <si>
    <t>PHƯƠNG ÁN PHÂN BỔ NGUỒN TĂNG THU, TIẾT KIỆM CHI NĂM 2023 ĐỐI ỨNG CHƯƠNG TRÌNH MỤC TIÊU QUỐC GIA XÂY DỰNG NÔNG THÔN MỚI, HUYỆN BẮC SƠN</t>
  </si>
  <si>
    <t>PHÂN BỔ NGUỒN TĂNG THU, TIẾT KIỆM CHI NĂM 2023 ĐỐI ỨNG VỐN SỰ NGHIỆP CÁC CHƯƠNG TRÌNH MTQG GIAI ĐOẠN 2021-2025, HUYỆN BẮC SƠN                                    Biểu 06</t>
  </si>
  <si>
    <t>PHƯƠNG ÁN PHÂN BỔ NGUỒN TĂNG THU, TIẾT KIỆM CHI NĂM 2023 HỖ TRỢ ĐẦU TƯ MỘT SỐ DỰ ÁN HẠ TẦNG KINH TÉ - XÃ HỘI TRÊN ĐỊA BÀN NĂM 2024, HUYỆN BẮC SƠN</t>
  </si>
  <si>
    <t>Hỗ trợ xây dựng Cột cờ trên đỉnh núi Nà Lay, xã Bắc Quỳnh</t>
  </si>
  <si>
    <t>2024-2026</t>
  </si>
  <si>
    <t>Lập Kế hoạch sử dụng đất năm 2024</t>
  </si>
  <si>
    <t xml:space="preserve">  (Kèm theo Nghị quyết số 119/NQ-HĐND ngày 30 tháng 5 năm 2024 của HĐND huyện Bắc Sơn)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</si>
</sst>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_);_(* \(#,##0.0\);_(* &quot;-&quot;??_);_(@_)"/>
    <numFmt numFmtId="175" formatCode="_(* #,##0_);_(* \(#,##0\);_(* &quot;-&quot;??_);_(@_)"/>
    <numFmt numFmtId="176" formatCode="#,##0.0"/>
    <numFmt numFmtId="177" formatCode="_(* #,##0.000_);_(* \(#,##0.000\);_(* &quot;-&quot;_);_(@_)"/>
    <numFmt numFmtId="178" formatCode="_(* #,##0.000_);_(* \(#,##0.000\);_(* &quot;-&quot;???_);_(@_)"/>
    <numFmt numFmtId="179" formatCode="_-* #,##0.000\ _₫_-;\-* #,##0.000\ _₫_-;_-* &quot;-&quot;???\ _₫_-;_-@_-"/>
    <numFmt numFmtId="180" formatCode="_(* #,##0.0_);_(* \(#,##0.0\);_(* &quot;-&quot;_);_(@_)"/>
    <numFmt numFmtId="181" formatCode="_(* #,##0.00_);_(* \(#,##0.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0.000"/>
    <numFmt numFmtId="187" formatCode="_-* #,##0.000000\ _₫_-;\-* #,##0.000000\ _₫_-;_-* &quot;-&quot;??????\ _₫_-;_-@_-"/>
  </numFmts>
  <fonts count="84">
    <font>
      <sz val="12"/>
      <name val="Times New Roman"/>
      <family val="0"/>
    </font>
    <font>
      <sz val="8"/>
      <name val="Times New Roman"/>
      <family val="1"/>
    </font>
    <font>
      <sz val="11"/>
      <color indexed="8"/>
      <name val="Calibri"/>
      <family val="2"/>
    </font>
    <font>
      <u val="single"/>
      <sz val="12"/>
      <color indexed="12"/>
      <name val="Times New Roman"/>
      <family val="1"/>
    </font>
    <font>
      <u val="single"/>
      <sz val="12"/>
      <color indexed="36"/>
      <name val="Times New Roman"/>
      <family val="1"/>
    </font>
    <font>
      <b/>
      <sz val="10"/>
      <name val="Arial"/>
      <family val="2"/>
    </font>
    <font>
      <i/>
      <sz val="13"/>
      <name val="3C_Times_T"/>
      <family val="0"/>
    </font>
    <font>
      <sz val="10"/>
      <color indexed="8"/>
      <name val="Arial"/>
      <family val="2"/>
    </font>
    <font>
      <i/>
      <sz val="10"/>
      <name val="MS Sans Serif"/>
      <family val="2"/>
    </font>
    <font>
      <sz val="10"/>
      <name val="Arial"/>
      <family val="2"/>
    </font>
    <font>
      <sz val="12"/>
      <name val="VNI-Times"/>
      <family val="2"/>
    </font>
    <font>
      <i/>
      <sz val="1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8"/>
      <name val="Times New Roman"/>
      <family val="1"/>
    </font>
    <font>
      <sz val="9"/>
      <name val="Times New Roman"/>
      <family val="1"/>
    </font>
    <font>
      <sz val="12"/>
      <color indexed="8"/>
      <name val="Times New Roman"/>
      <family val="2"/>
    </font>
    <font>
      <sz val="11"/>
      <name val="Times New Roman"/>
      <family val="1"/>
    </font>
    <font>
      <sz val="11"/>
      <color indexed="10"/>
      <name val="Times New Roman"/>
      <family val="1"/>
    </font>
    <font>
      <b/>
      <sz val="11"/>
      <name val="Times New Roman"/>
      <family val="1"/>
    </font>
    <font>
      <b/>
      <i/>
      <sz val="11"/>
      <name val="Times New Roman"/>
      <family val="1"/>
    </font>
    <font>
      <b/>
      <sz val="11"/>
      <color indexed="10"/>
      <name val="Times New Roman"/>
      <family val="1"/>
    </font>
    <font>
      <sz val="11"/>
      <color indexed="12"/>
      <name val="Times New Roman"/>
      <family val="1"/>
    </font>
    <font>
      <b/>
      <u val="single"/>
      <sz val="11"/>
      <name val="Times New Roman"/>
      <family val="1"/>
    </font>
    <font>
      <sz val="9"/>
      <name val="Tahoma"/>
      <family val="0"/>
    </font>
    <font>
      <b/>
      <sz val="9"/>
      <name val="Tahoma"/>
      <family val="0"/>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0"/>
      <color indexed="10"/>
      <name val="Times New Roman"/>
      <family val="1"/>
    </font>
    <font>
      <b/>
      <sz val="10"/>
      <color indexed="10"/>
      <name val="Times New Roman"/>
      <family val="1"/>
    </font>
    <font>
      <b/>
      <sz val="10"/>
      <color indexed="60"/>
      <name val="Times New Roman"/>
      <family val="1"/>
    </font>
    <font>
      <b/>
      <sz val="8"/>
      <color indexed="60"/>
      <name val="Times New Roman"/>
      <family val="1"/>
    </font>
    <font>
      <b/>
      <sz val="11"/>
      <color indexed="9"/>
      <name val="Times New Roman"/>
      <family val="1"/>
    </font>
    <font>
      <sz val="8"/>
      <color indexed="60"/>
      <name val="Times New Roman"/>
      <family val="1"/>
    </font>
    <font>
      <sz val="11"/>
      <color indexed="27"/>
      <name val="Times New Roman"/>
      <family val="1"/>
    </font>
    <font>
      <sz val="12"/>
      <color indexed="27"/>
      <name val="Times New Roman"/>
      <family val="1"/>
    </font>
    <font>
      <b/>
      <sz val="11"/>
      <color indexed="27"/>
      <name val="Times New Roman"/>
      <family val="1"/>
    </font>
    <font>
      <b/>
      <sz val="16"/>
      <color indexed="27"/>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0"/>
      <color rgb="FFFF0000"/>
      <name val="Times New Roman"/>
      <family val="1"/>
    </font>
    <font>
      <b/>
      <sz val="10"/>
      <color rgb="FFFF0000"/>
      <name val="Times New Roman"/>
      <family val="1"/>
    </font>
    <font>
      <b/>
      <sz val="10"/>
      <color rgb="FFC00000"/>
      <name val="Times New Roman"/>
      <family val="1"/>
    </font>
    <font>
      <b/>
      <sz val="8"/>
      <color rgb="FFC00000"/>
      <name val="Times New Roman"/>
      <family val="1"/>
    </font>
    <font>
      <b/>
      <sz val="11"/>
      <color theme="0"/>
      <name val="Times New Roman"/>
      <family val="1"/>
    </font>
    <font>
      <sz val="11"/>
      <color rgb="FFFF0000"/>
      <name val="Times New Roman"/>
      <family val="1"/>
    </font>
    <font>
      <b/>
      <sz val="11"/>
      <color rgb="FFFF0000"/>
      <name val="Times New Roman"/>
      <family val="1"/>
    </font>
    <font>
      <sz val="8"/>
      <color rgb="FFC00000"/>
      <name val="Times New Roman"/>
      <family val="1"/>
    </font>
    <font>
      <sz val="11"/>
      <color rgb="FFCCECFF"/>
      <name val="Times New Roman"/>
      <family val="1"/>
    </font>
    <font>
      <sz val="12"/>
      <color rgb="FFCCECFF"/>
      <name val="Times New Roman"/>
      <family val="1"/>
    </font>
    <font>
      <b/>
      <sz val="11"/>
      <color rgb="FFCCECFF"/>
      <name val="Times New Roman"/>
      <family val="1"/>
    </font>
    <font>
      <b/>
      <sz val="16"/>
      <color rgb="FFCCEC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style="thin"/>
      <right>
        <color indexed="63"/>
      </right>
      <top>
        <color indexed="63"/>
      </top>
      <bottom style="thin"/>
    </border>
    <border>
      <left/>
      <right/>
      <top style="thin"/>
      <bottom/>
    </border>
    <border>
      <left/>
      <right style="thin"/>
      <top style="thin"/>
      <bottom/>
    </border>
    <border>
      <left>
        <color indexed="63"/>
      </left>
      <right style="thin"/>
      <top>
        <color indexed="63"/>
      </top>
      <bottom style="thin"/>
    </border>
  </borders>
  <cellStyleXfs count="71">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9" fillId="0" borderId="0">
      <alignment/>
      <protection/>
    </xf>
    <xf numFmtId="0" fontId="18" fillId="0" borderId="0">
      <alignment/>
      <protection/>
    </xf>
    <xf numFmtId="0" fontId="2" fillId="0" borderId="0">
      <alignment/>
      <protection/>
    </xf>
    <xf numFmtId="0" fontId="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90">
    <xf numFmtId="0" fontId="0" fillId="0" borderId="0" xfId="0" applyAlignment="1">
      <alignment/>
    </xf>
    <xf numFmtId="3" fontId="11" fillId="0" borderId="10" xfId="0" applyNumberFormat="1" applyFont="1" applyFill="1" applyBorder="1" applyAlignment="1">
      <alignment/>
    </xf>
    <xf numFmtId="177" fontId="13" fillId="0" borderId="11" xfId="43" applyNumberFormat="1" applyFont="1" applyFill="1" applyBorder="1" applyAlignment="1">
      <alignment horizontal="right" vertical="center" wrapText="1"/>
    </xf>
    <xf numFmtId="177" fontId="72" fillId="0" borderId="11" xfId="43" applyNumberFormat="1" applyFont="1" applyFill="1" applyBorder="1" applyAlignment="1">
      <alignment horizontal="right" vertical="center" wrapText="1"/>
    </xf>
    <xf numFmtId="177" fontId="12" fillId="0" borderId="11" xfId="43" applyNumberFormat="1" applyFont="1" applyFill="1" applyBorder="1" applyAlignment="1">
      <alignment horizontal="right" vertical="center" wrapText="1"/>
    </xf>
    <xf numFmtId="177" fontId="73" fillId="0" borderId="11" xfId="43" applyNumberFormat="1" applyFont="1" applyFill="1" applyBorder="1" applyAlignment="1">
      <alignment horizontal="right" vertical="center" wrapText="1"/>
    </xf>
    <xf numFmtId="41" fontId="16" fillId="0" borderId="0" xfId="43" applyFont="1" applyFill="1" applyAlignment="1">
      <alignment horizontal="right" vertical="center"/>
    </xf>
    <xf numFmtId="41" fontId="16" fillId="0" borderId="0" xfId="43" applyFont="1" applyFill="1" applyAlignment="1">
      <alignment vertical="center"/>
    </xf>
    <xf numFmtId="177" fontId="17" fillId="0" borderId="11" xfId="43" applyNumberFormat="1" applyFont="1" applyFill="1" applyBorder="1" applyAlignment="1">
      <alignment horizontal="right" vertical="center" wrapText="1"/>
    </xf>
    <xf numFmtId="177" fontId="74" fillId="0" borderId="11" xfId="43" applyNumberFormat="1" applyFont="1" applyFill="1" applyBorder="1" applyAlignment="1">
      <alignment horizontal="right" vertical="center" wrapText="1"/>
    </xf>
    <xf numFmtId="41" fontId="75" fillId="0" borderId="0" xfId="43" applyFont="1" applyFill="1" applyAlignment="1">
      <alignment horizontal="right" vertical="center"/>
    </xf>
    <xf numFmtId="41" fontId="13" fillId="0" borderId="12" xfId="43" applyFont="1" applyFill="1" applyBorder="1" applyAlignment="1">
      <alignment horizontal="right" vertical="center" wrapText="1"/>
    </xf>
    <xf numFmtId="41" fontId="72" fillId="0" borderId="12" xfId="43" applyFont="1" applyFill="1" applyBorder="1" applyAlignment="1">
      <alignment horizontal="right" vertical="center" wrapText="1"/>
    </xf>
    <xf numFmtId="41" fontId="13" fillId="0" borderId="13" xfId="43" applyFont="1" applyFill="1" applyBorder="1" applyAlignment="1">
      <alignment horizontal="right" vertical="center" wrapText="1"/>
    </xf>
    <xf numFmtId="41" fontId="72" fillId="0" borderId="13" xfId="43" applyFont="1" applyFill="1" applyBorder="1" applyAlignment="1">
      <alignment horizontal="right" vertical="center" wrapText="1"/>
    </xf>
    <xf numFmtId="41" fontId="1" fillId="0" borderId="0" xfId="43" applyFont="1" applyFill="1" applyAlignment="1">
      <alignment horizontal="right" vertical="center"/>
    </xf>
    <xf numFmtId="174" fontId="19" fillId="0" borderId="11" xfId="45" applyNumberFormat="1" applyFont="1" applyFill="1" applyBorder="1" applyAlignment="1">
      <alignment horizontal="left" vertical="center" wrapText="1"/>
    </xf>
    <xf numFmtId="0" fontId="19" fillId="0" borderId="10" xfId="0" applyNumberFormat="1" applyFont="1" applyFill="1" applyBorder="1" applyAlignment="1">
      <alignment wrapText="1"/>
    </xf>
    <xf numFmtId="0" fontId="19" fillId="0" borderId="0" xfId="0" applyFont="1" applyFill="1" applyAlignment="1">
      <alignment horizontal="center"/>
    </xf>
    <xf numFmtId="0" fontId="19" fillId="0" borderId="0" xfId="0" applyFont="1" applyFill="1" applyAlignment="1">
      <alignment/>
    </xf>
    <xf numFmtId="3" fontId="19" fillId="0" borderId="0" xfId="0" applyNumberFormat="1" applyFont="1" applyFill="1" applyAlignment="1">
      <alignment horizontal="right"/>
    </xf>
    <xf numFmtId="3" fontId="19" fillId="0" borderId="0" xfId="0" applyNumberFormat="1" applyFont="1" applyFill="1" applyAlignment="1">
      <alignment/>
    </xf>
    <xf numFmtId="0" fontId="21" fillId="0" borderId="0" xfId="0" applyFont="1" applyFill="1" applyAlignment="1">
      <alignment horizontal="center"/>
    </xf>
    <xf numFmtId="3" fontId="21" fillId="0" borderId="0" xfId="0" applyNumberFormat="1" applyFont="1" applyFill="1" applyAlignment="1">
      <alignment/>
    </xf>
    <xf numFmtId="0" fontId="21" fillId="0" borderId="0" xfId="0" applyFont="1" applyFill="1" applyAlignment="1">
      <alignment/>
    </xf>
    <xf numFmtId="3" fontId="11" fillId="0" borderId="0" xfId="0" applyNumberFormat="1" applyFont="1" applyFill="1" applyAlignment="1">
      <alignment/>
    </xf>
    <xf numFmtId="0" fontId="11" fillId="0" borderId="0" xfId="0" applyFont="1" applyFill="1" applyAlignment="1">
      <alignment/>
    </xf>
    <xf numFmtId="0" fontId="19" fillId="0" borderId="0" xfId="0" applyFont="1" applyFill="1" applyBorder="1" applyAlignment="1">
      <alignment horizontal="center"/>
    </xf>
    <xf numFmtId="3" fontId="19" fillId="0" borderId="0" xfId="0" applyNumberFormat="1" applyFont="1" applyFill="1" applyBorder="1" applyAlignment="1">
      <alignment horizontal="center"/>
    </xf>
    <xf numFmtId="0" fontId="11" fillId="0" borderId="0" xfId="0" applyFont="1" applyFill="1" applyBorder="1" applyAlignment="1">
      <alignment/>
    </xf>
    <xf numFmtId="0" fontId="21" fillId="0" borderId="14" xfId="0" applyFont="1" applyFill="1" applyBorder="1" applyAlignment="1">
      <alignment horizontal="center"/>
    </xf>
    <xf numFmtId="0" fontId="21" fillId="0" borderId="15" xfId="0" applyFont="1" applyFill="1" applyBorder="1" applyAlignment="1">
      <alignment horizontal="center"/>
    </xf>
    <xf numFmtId="3" fontId="21" fillId="0" borderId="14" xfId="0" applyNumberFormat="1" applyFont="1" applyFill="1" applyBorder="1" applyAlignment="1">
      <alignment horizontal="right"/>
    </xf>
    <xf numFmtId="3" fontId="21" fillId="0" borderId="14" xfId="0" applyNumberFormat="1" applyFont="1" applyFill="1" applyBorder="1" applyAlignment="1">
      <alignment/>
    </xf>
    <xf numFmtId="0" fontId="21" fillId="0" borderId="10" xfId="0" applyFont="1" applyFill="1" applyBorder="1" applyAlignment="1">
      <alignment horizontal="center"/>
    </xf>
    <xf numFmtId="0" fontId="21" fillId="0" borderId="10" xfId="0" applyFont="1" applyFill="1" applyBorder="1" applyAlignment="1">
      <alignment horizontal="left"/>
    </xf>
    <xf numFmtId="3" fontId="21" fillId="0" borderId="10" xfId="0" applyNumberFormat="1" applyFont="1" applyFill="1" applyBorder="1" applyAlignment="1">
      <alignment horizontal="right"/>
    </xf>
    <xf numFmtId="3" fontId="21" fillId="0" borderId="10" xfId="0" applyNumberFormat="1" applyFont="1" applyFill="1" applyBorder="1" applyAlignment="1">
      <alignment/>
    </xf>
    <xf numFmtId="0" fontId="19" fillId="0" borderId="10" xfId="0" applyNumberFormat="1" applyFont="1" applyFill="1" applyBorder="1" applyAlignment="1">
      <alignment horizontal="center"/>
    </xf>
    <xf numFmtId="0" fontId="19" fillId="0" borderId="10" xfId="0" applyFont="1" applyFill="1" applyBorder="1" applyAlignment="1">
      <alignment horizontal="left" vertical="center" wrapText="1"/>
    </xf>
    <xf numFmtId="3" fontId="19" fillId="0" borderId="10" xfId="0" applyNumberFormat="1" applyFont="1" applyFill="1" applyBorder="1" applyAlignment="1">
      <alignment/>
    </xf>
    <xf numFmtId="37" fontId="19" fillId="0" borderId="10" xfId="0" applyNumberFormat="1" applyFont="1" applyFill="1" applyBorder="1" applyAlignment="1">
      <alignment/>
    </xf>
    <xf numFmtId="0" fontId="19" fillId="0" borderId="10" xfId="0" applyNumberFormat="1" applyFont="1" applyFill="1" applyBorder="1" applyAlignment="1">
      <alignment horizontal="left"/>
    </xf>
    <xf numFmtId="0" fontId="19" fillId="0" borderId="10" xfId="0" applyNumberFormat="1" applyFont="1" applyFill="1" applyBorder="1" applyAlignment="1" quotePrefix="1">
      <alignment horizontal="center"/>
    </xf>
    <xf numFmtId="0" fontId="19" fillId="0" borderId="10" xfId="0" applyNumberFormat="1" applyFont="1" applyFill="1" applyBorder="1" applyAlignment="1">
      <alignment horizontal="left" wrapText="1"/>
    </xf>
    <xf numFmtId="0" fontId="19" fillId="0" borderId="15" xfId="0" applyFont="1" applyFill="1" applyBorder="1" applyAlignment="1">
      <alignment horizontal="center"/>
    </xf>
    <xf numFmtId="37" fontId="19" fillId="0" borderId="15" xfId="0" applyNumberFormat="1" applyFont="1" applyFill="1" applyBorder="1" applyAlignment="1">
      <alignment/>
    </xf>
    <xf numFmtId="0" fontId="19" fillId="0" borderId="0" xfId="0" applyFont="1" applyFill="1" applyBorder="1" applyAlignment="1">
      <alignment/>
    </xf>
    <xf numFmtId="0" fontId="21" fillId="0" borderId="0" xfId="0" applyFont="1" applyFill="1" applyAlignment="1">
      <alignment horizontal="left"/>
    </xf>
    <xf numFmtId="0" fontId="21" fillId="0" borderId="0" xfId="0" applyFont="1" applyFill="1"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horizontal="right"/>
    </xf>
    <xf numFmtId="0" fontId="11" fillId="0" borderId="0" xfId="0" applyFont="1" applyAlignment="1">
      <alignment/>
    </xf>
    <xf numFmtId="0" fontId="21" fillId="0" borderId="11" xfId="0" applyFont="1" applyBorder="1" applyAlignment="1">
      <alignment horizontal="center"/>
    </xf>
    <xf numFmtId="0" fontId="21" fillId="0" borderId="16" xfId="0" applyFont="1" applyFill="1" applyBorder="1" applyAlignment="1">
      <alignment horizontal="center"/>
    </xf>
    <xf numFmtId="0" fontId="19" fillId="0" borderId="0" xfId="0" applyFont="1" applyBorder="1" applyAlignment="1">
      <alignment/>
    </xf>
    <xf numFmtId="0" fontId="21" fillId="0" borderId="14" xfId="0" applyNumberFormat="1" applyFont="1" applyBorder="1" applyAlignment="1">
      <alignment horizontal="center"/>
    </xf>
    <xf numFmtId="3" fontId="21" fillId="0" borderId="14" xfId="0" applyNumberFormat="1" applyFont="1" applyBorder="1" applyAlignment="1">
      <alignment/>
    </xf>
    <xf numFmtId="0" fontId="21" fillId="0" borderId="14" xfId="0" applyNumberFormat="1" applyFont="1" applyBorder="1" applyAlignment="1">
      <alignment/>
    </xf>
    <xf numFmtId="176" fontId="21" fillId="0" borderId="0" xfId="0" applyNumberFormat="1" applyFont="1" applyAlignment="1">
      <alignment/>
    </xf>
    <xf numFmtId="3" fontId="21" fillId="0" borderId="0" xfId="0" applyNumberFormat="1" applyFont="1" applyAlignment="1">
      <alignment/>
    </xf>
    <xf numFmtId="0" fontId="21" fillId="0" borderId="0" xfId="0" applyFont="1" applyAlignment="1">
      <alignment/>
    </xf>
    <xf numFmtId="0" fontId="21" fillId="0" borderId="10" xfId="0" applyNumberFormat="1" applyFont="1" applyBorder="1" applyAlignment="1">
      <alignment horizontal="center"/>
    </xf>
    <xf numFmtId="3" fontId="21" fillId="0" borderId="10" xfId="0" applyNumberFormat="1" applyFont="1" applyBorder="1" applyAlignment="1">
      <alignment/>
    </xf>
    <xf numFmtId="0" fontId="21" fillId="0" borderId="10" xfId="0" applyNumberFormat="1" applyFont="1" applyBorder="1" applyAlignment="1">
      <alignment/>
    </xf>
    <xf numFmtId="0" fontId="19" fillId="0" borderId="10" xfId="0" applyNumberFormat="1" applyFont="1" applyBorder="1" applyAlignment="1">
      <alignment/>
    </xf>
    <xf numFmtId="3" fontId="19" fillId="0" borderId="15" xfId="0" applyNumberFormat="1" applyFont="1" applyFill="1" applyBorder="1" applyAlignment="1">
      <alignment/>
    </xf>
    <xf numFmtId="0" fontId="21" fillId="0" borderId="0" xfId="0" applyNumberFormat="1" applyFont="1" applyBorder="1" applyAlignment="1">
      <alignment horizontal="center"/>
    </xf>
    <xf numFmtId="0" fontId="21" fillId="0" borderId="0" xfId="0" applyNumberFormat="1" applyFont="1" applyBorder="1" applyAlignment="1">
      <alignment horizontal="left"/>
    </xf>
    <xf numFmtId="3" fontId="21" fillId="0" borderId="0" xfId="0" applyNumberFormat="1" applyFont="1" applyBorder="1" applyAlignment="1">
      <alignment/>
    </xf>
    <xf numFmtId="0" fontId="21" fillId="0" borderId="0" xfId="0" applyNumberFormat="1" applyFont="1" applyBorder="1" applyAlignment="1">
      <alignment/>
    </xf>
    <xf numFmtId="0" fontId="22" fillId="0" borderId="0" xfId="0" applyFont="1" applyBorder="1" applyAlignment="1">
      <alignment horizontal="left"/>
    </xf>
    <xf numFmtId="0" fontId="11" fillId="0" borderId="0" xfId="0" applyFont="1" applyBorder="1" applyAlignment="1">
      <alignment horizontal="left"/>
    </xf>
    <xf numFmtId="0" fontId="19" fillId="0" borderId="16" xfId="0" applyFont="1" applyBorder="1" applyAlignment="1">
      <alignment/>
    </xf>
    <xf numFmtId="3" fontId="19" fillId="0" borderId="0" xfId="0" applyNumberFormat="1" applyFont="1" applyAlignment="1">
      <alignment/>
    </xf>
    <xf numFmtId="0" fontId="11" fillId="0" borderId="0" xfId="0" applyFont="1" applyBorder="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vertical="top" wrapText="1"/>
    </xf>
    <xf numFmtId="0" fontId="21" fillId="0" borderId="0" xfId="0" applyFont="1" applyAlignment="1">
      <alignment vertical="center" wrapText="1"/>
    </xf>
    <xf numFmtId="0" fontId="76" fillId="0" borderId="17" xfId="0" applyFont="1" applyFill="1" applyBorder="1" applyAlignment="1">
      <alignment horizontal="center"/>
    </xf>
    <xf numFmtId="0" fontId="19" fillId="0" borderId="10" xfId="0" applyNumberFormat="1" applyFont="1" applyBorder="1" applyAlignment="1">
      <alignment horizontal="center"/>
    </xf>
    <xf numFmtId="0" fontId="11" fillId="0" borderId="10" xfId="0" applyNumberFormat="1" applyFont="1" applyBorder="1" applyAlignment="1">
      <alignment/>
    </xf>
    <xf numFmtId="0" fontId="20" fillId="0" borderId="0" xfId="0" applyFont="1" applyAlignment="1">
      <alignment/>
    </xf>
    <xf numFmtId="0" fontId="23" fillId="0" borderId="0" xfId="0" applyFont="1" applyAlignment="1">
      <alignment/>
    </xf>
    <xf numFmtId="175" fontId="21" fillId="0" borderId="0" xfId="42" applyNumberFormat="1" applyFont="1" applyAlignment="1">
      <alignment/>
    </xf>
    <xf numFmtId="0" fontId="19" fillId="0" borderId="10" xfId="0" applyNumberFormat="1" applyFont="1" applyBorder="1" applyAlignment="1">
      <alignment wrapText="1"/>
    </xf>
    <xf numFmtId="3" fontId="19" fillId="0" borderId="10" xfId="0" applyNumberFormat="1" applyFont="1" applyBorder="1" applyAlignment="1">
      <alignment/>
    </xf>
    <xf numFmtId="175" fontId="19" fillId="0" borderId="0" xfId="42" applyNumberFormat="1" applyFont="1" applyAlignment="1">
      <alignment/>
    </xf>
    <xf numFmtId="0" fontId="19" fillId="0" borderId="10" xfId="0" applyNumberFormat="1" applyFont="1" applyFill="1" applyBorder="1" applyAlignment="1">
      <alignment/>
    </xf>
    <xf numFmtId="3" fontId="19" fillId="0" borderId="0" xfId="0" applyNumberFormat="1" applyFont="1" applyBorder="1" applyAlignment="1">
      <alignment/>
    </xf>
    <xf numFmtId="0" fontId="24" fillId="0" borderId="10" xfId="0" applyNumberFormat="1" applyFont="1" applyFill="1" applyBorder="1" applyAlignment="1">
      <alignment wrapText="1"/>
    </xf>
    <xf numFmtId="175" fontId="19" fillId="0" borderId="0" xfId="0" applyNumberFormat="1" applyFont="1" applyAlignment="1">
      <alignment/>
    </xf>
    <xf numFmtId="181" fontId="21" fillId="0" borderId="11" xfId="43" applyNumberFormat="1" applyFont="1" applyFill="1" applyBorder="1" applyAlignment="1">
      <alignment horizontal="right" vertical="center" wrapText="1"/>
    </xf>
    <xf numFmtId="181" fontId="19" fillId="0" borderId="11" xfId="43" applyNumberFormat="1" applyFont="1" applyFill="1" applyBorder="1" applyAlignment="1">
      <alignment horizontal="right" vertical="center" wrapText="1"/>
    </xf>
    <xf numFmtId="43" fontId="19" fillId="0" borderId="11" xfId="42" applyFont="1" applyFill="1" applyBorder="1" applyAlignment="1">
      <alignment horizontal="center" vertical="center" wrapText="1"/>
    </xf>
    <xf numFmtId="185" fontId="11" fillId="0" borderId="0" xfId="42" applyNumberFormat="1" applyFont="1" applyFill="1" applyAlignment="1">
      <alignment vertical="center"/>
    </xf>
    <xf numFmtId="0" fontId="11" fillId="0" borderId="0" xfId="0" applyFont="1" applyFill="1" applyAlignment="1">
      <alignment vertical="center"/>
    </xf>
    <xf numFmtId="0" fontId="21" fillId="0" borderId="11" xfId="0" applyFont="1" applyBorder="1" applyAlignment="1">
      <alignment horizontal="center" vertical="center"/>
    </xf>
    <xf numFmtId="0" fontId="21" fillId="0" borderId="14" xfId="0" applyNumberFormat="1" applyFont="1" applyBorder="1" applyAlignment="1">
      <alignment horizontal="center" vertical="center"/>
    </xf>
    <xf numFmtId="3" fontId="21" fillId="0" borderId="14" xfId="0" applyNumberFormat="1" applyFont="1" applyBorder="1" applyAlignment="1">
      <alignment vertical="center"/>
    </xf>
    <xf numFmtId="0" fontId="21" fillId="0" borderId="14" xfId="0" applyNumberFormat="1" applyFont="1" applyBorder="1" applyAlignment="1">
      <alignment vertical="center"/>
    </xf>
    <xf numFmtId="0" fontId="21" fillId="0" borderId="10" xfId="0" applyNumberFormat="1" applyFont="1" applyBorder="1" applyAlignment="1">
      <alignment horizontal="center" vertical="center"/>
    </xf>
    <xf numFmtId="0" fontId="21" fillId="0" borderId="10" xfId="0" applyNumberFormat="1" applyFont="1" applyBorder="1" applyAlignment="1">
      <alignment horizontal="left" vertical="center"/>
    </xf>
    <xf numFmtId="3" fontId="21" fillId="0" borderId="10" xfId="0" applyNumberFormat="1" applyFont="1" applyBorder="1" applyAlignment="1">
      <alignment vertical="center"/>
    </xf>
    <xf numFmtId="0" fontId="21" fillId="0" borderId="10" xfId="0" applyNumberFormat="1" applyFont="1" applyBorder="1" applyAlignment="1">
      <alignment vertical="center"/>
    </xf>
    <xf numFmtId="0" fontId="19" fillId="0" borderId="10" xfId="0" applyNumberFormat="1" applyFont="1" applyBorder="1" applyAlignment="1" quotePrefix="1">
      <alignment horizontal="center" vertical="center"/>
    </xf>
    <xf numFmtId="0" fontId="19" fillId="0" borderId="10" xfId="0" applyNumberFormat="1" applyFont="1" applyBorder="1" applyAlignment="1">
      <alignment horizontal="left" vertical="center" wrapText="1"/>
    </xf>
    <xf numFmtId="3" fontId="19" fillId="0" borderId="10" xfId="0" applyNumberFormat="1" applyFont="1" applyFill="1" applyBorder="1" applyAlignment="1">
      <alignment vertical="center"/>
    </xf>
    <xf numFmtId="0" fontId="19" fillId="0" borderId="10" xfId="0" applyNumberFormat="1" applyFont="1" applyBorder="1" applyAlignment="1">
      <alignment vertical="center"/>
    </xf>
    <xf numFmtId="0" fontId="11" fillId="0" borderId="10" xfId="0" applyNumberFormat="1" applyFont="1" applyFill="1" applyBorder="1" applyAlignment="1">
      <alignment vertical="center"/>
    </xf>
    <xf numFmtId="3" fontId="19" fillId="0" borderId="10" xfId="0" applyNumberFormat="1" applyFont="1" applyFill="1" applyBorder="1" applyAlignment="1">
      <alignment horizontal="right" vertical="center"/>
    </xf>
    <xf numFmtId="0" fontId="19" fillId="0" borderId="10" xfId="0" applyNumberFormat="1" applyFont="1" applyFill="1" applyBorder="1" applyAlignment="1">
      <alignment horizontal="left" vertical="center" wrapText="1"/>
    </xf>
    <xf numFmtId="0" fontId="19" fillId="0" borderId="10" xfId="0" applyNumberFormat="1" applyFont="1" applyBorder="1" applyAlignment="1" quotePrefix="1">
      <alignment horizontal="left" vertical="center" wrapText="1"/>
    </xf>
    <xf numFmtId="0" fontId="21" fillId="0" borderId="15" xfId="0" applyNumberFormat="1" applyFont="1" applyBorder="1" applyAlignment="1" quotePrefix="1">
      <alignment horizontal="center" vertical="center"/>
    </xf>
    <xf numFmtId="37" fontId="21" fillId="0" borderId="15" xfId="0" applyNumberFormat="1" applyFont="1" applyFill="1" applyBorder="1" applyAlignment="1">
      <alignment horizontal="left" vertical="center" wrapText="1"/>
    </xf>
    <xf numFmtId="3" fontId="21" fillId="0" borderId="15" xfId="0" applyNumberFormat="1" applyFont="1" applyFill="1" applyBorder="1" applyAlignment="1">
      <alignment horizontal="right" vertical="center"/>
    </xf>
    <xf numFmtId="0" fontId="22" fillId="0" borderId="10" xfId="0" applyNumberFormat="1" applyFont="1" applyFill="1" applyBorder="1" applyAlignment="1">
      <alignment vertical="center"/>
    </xf>
    <xf numFmtId="3" fontId="21" fillId="0" borderId="0" xfId="0" applyNumberFormat="1" applyFont="1" applyAlignment="1">
      <alignment/>
    </xf>
    <xf numFmtId="0" fontId="21" fillId="0" borderId="0" xfId="0" applyFont="1" applyAlignment="1">
      <alignment/>
    </xf>
    <xf numFmtId="3" fontId="21" fillId="0" borderId="15" xfId="0" applyNumberFormat="1" applyFont="1" applyFill="1" applyBorder="1" applyAlignment="1">
      <alignment/>
    </xf>
    <xf numFmtId="0" fontId="19" fillId="0" borderId="11" xfId="0" applyFont="1" applyFill="1" applyBorder="1" applyAlignment="1">
      <alignment horizontal="left" vertical="center" wrapText="1"/>
    </xf>
    <xf numFmtId="0" fontId="19" fillId="0" borderId="11" xfId="60" applyFont="1" applyFill="1" applyBorder="1" applyAlignment="1">
      <alignment horizontal="left" vertical="center" wrapText="1"/>
      <protection/>
    </xf>
    <xf numFmtId="0" fontId="19" fillId="0" borderId="0" xfId="0" applyFont="1" applyFill="1" applyAlignment="1">
      <alignment horizontal="center" vertical="center" wrapText="1"/>
    </xf>
    <xf numFmtId="0" fontId="19" fillId="0" borderId="0" xfId="0" applyFont="1" applyAlignment="1">
      <alignment horizontal="center" vertical="center" wrapText="1"/>
    </xf>
    <xf numFmtId="0" fontId="21" fillId="0" borderId="0" xfId="0" applyFont="1" applyFill="1" applyAlignment="1">
      <alignment horizontal="center" vertical="center" wrapText="1"/>
    </xf>
    <xf numFmtId="0" fontId="21" fillId="0" borderId="11" xfId="0" applyFont="1" applyFill="1" applyBorder="1" applyAlignment="1">
      <alignment horizontal="center" vertical="center" wrapText="1"/>
    </xf>
    <xf numFmtId="0" fontId="21" fillId="0" borderId="0" xfId="0" applyFont="1" applyAlignment="1">
      <alignment horizontal="center" vertical="center" wrapText="1"/>
    </xf>
    <xf numFmtId="41" fontId="21" fillId="0" borderId="11" xfId="43" applyFont="1" applyFill="1" applyBorder="1" applyAlignment="1">
      <alignment horizontal="right" vertical="center" wrapText="1"/>
    </xf>
    <xf numFmtId="0" fontId="21"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41" fontId="19" fillId="0" borderId="11" xfId="43" applyFont="1" applyFill="1" applyBorder="1" applyAlignment="1">
      <alignment horizontal="right" vertical="center" wrapText="1"/>
    </xf>
    <xf numFmtId="0" fontId="21" fillId="0" borderId="0" xfId="0" applyFont="1" applyFill="1" applyAlignment="1">
      <alignment horizontal="center" vertical="center" wrapText="1"/>
    </xf>
    <xf numFmtId="0" fontId="21" fillId="0" borderId="11" xfId="0" applyFont="1" applyFill="1" applyBorder="1" applyAlignment="1">
      <alignment horizontal="center" vertical="center" wrapText="1"/>
    </xf>
    <xf numFmtId="41" fontId="21" fillId="0" borderId="11" xfId="43" applyFont="1" applyFill="1" applyBorder="1" applyAlignment="1">
      <alignment horizontal="right" vertical="center" wrapText="1"/>
    </xf>
    <xf numFmtId="0" fontId="21" fillId="0" borderId="0" xfId="0" applyFont="1" applyAlignment="1">
      <alignment horizontal="center" vertical="center" wrapText="1"/>
    </xf>
    <xf numFmtId="0" fontId="19" fillId="0" borderId="0" xfId="0" applyFont="1" applyFill="1" applyAlignment="1">
      <alignment horizontal="center" vertical="center" wrapText="1"/>
    </xf>
    <xf numFmtId="0" fontId="19" fillId="0" borderId="11" xfId="0" applyFont="1" applyFill="1" applyBorder="1" applyAlignment="1">
      <alignment horizontal="center" vertical="center" wrapText="1"/>
    </xf>
    <xf numFmtId="41" fontId="19" fillId="0" borderId="11" xfId="43" applyFont="1" applyFill="1" applyBorder="1" applyAlignment="1">
      <alignment horizontal="right" vertical="center" wrapText="1"/>
    </xf>
    <xf numFmtId="0" fontId="19" fillId="0" borderId="0" xfId="0" applyFont="1" applyAlignment="1">
      <alignment horizontal="center" vertical="center" wrapText="1"/>
    </xf>
    <xf numFmtId="0" fontId="21" fillId="0" borderId="18"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21" fillId="0" borderId="16" xfId="0" applyFont="1" applyFill="1" applyBorder="1" applyAlignment="1">
      <alignment vertical="center" wrapText="1"/>
    </xf>
    <xf numFmtId="41" fontId="21" fillId="0" borderId="0" xfId="0" applyNumberFormat="1" applyFont="1" applyFill="1" applyAlignment="1">
      <alignment horizontal="center" vertical="center" wrapText="1"/>
    </xf>
    <xf numFmtId="169" fontId="21" fillId="0" borderId="0" xfId="0" applyNumberFormat="1" applyFont="1" applyFill="1" applyAlignment="1">
      <alignment horizontal="center" vertical="center" wrapText="1"/>
    </xf>
    <xf numFmtId="0" fontId="77" fillId="0" borderId="0" xfId="0" applyFont="1" applyFill="1" applyAlignment="1">
      <alignment horizontal="center" vertical="center" wrapText="1"/>
    </xf>
    <xf numFmtId="0" fontId="78" fillId="0" borderId="11" xfId="0" applyFont="1" applyFill="1" applyBorder="1" applyAlignment="1">
      <alignment horizontal="center" vertical="center" wrapText="1"/>
    </xf>
    <xf numFmtId="41" fontId="78" fillId="0" borderId="11" xfId="43" applyFont="1" applyFill="1" applyBorder="1" applyAlignment="1">
      <alignment horizontal="right" vertical="center" wrapText="1"/>
    </xf>
    <xf numFmtId="0" fontId="77" fillId="0" borderId="0" xfId="0" applyFont="1" applyAlignment="1">
      <alignment horizontal="center" vertical="center" wrapText="1"/>
    </xf>
    <xf numFmtId="0" fontId="19" fillId="0" borderId="10" xfId="0" applyNumberFormat="1" applyFont="1" applyFill="1" applyBorder="1" applyAlignment="1" quotePrefix="1">
      <alignment horizontal="center" vertical="center"/>
    </xf>
    <xf numFmtId="37" fontId="19" fillId="0" borderId="10" xfId="0" applyNumberFormat="1" applyFont="1" applyFill="1" applyBorder="1" applyAlignment="1">
      <alignment vertical="center"/>
    </xf>
    <xf numFmtId="0" fontId="11" fillId="0" borderId="10" xfId="0" applyNumberFormat="1" applyFont="1" applyFill="1" applyBorder="1" applyAlignment="1">
      <alignment/>
    </xf>
    <xf numFmtId="0" fontId="19" fillId="0" borderId="10" xfId="0" applyFont="1" applyFill="1" applyBorder="1" applyAlignment="1">
      <alignment horizontal="left" wrapText="1"/>
    </xf>
    <xf numFmtId="49" fontId="19" fillId="0" borderId="10" xfId="0" applyNumberFormat="1" applyFont="1" applyFill="1" applyBorder="1" applyAlignment="1">
      <alignment wrapText="1"/>
    </xf>
    <xf numFmtId="37" fontId="21" fillId="0" borderId="10" xfId="0" applyNumberFormat="1" applyFont="1" applyFill="1" applyBorder="1" applyAlignment="1">
      <alignment/>
    </xf>
    <xf numFmtId="0" fontId="12" fillId="0" borderId="0" xfId="0" applyFont="1" applyFill="1" applyAlignment="1">
      <alignment vertical="center"/>
    </xf>
    <xf numFmtId="0" fontId="13" fillId="0" borderId="0" xfId="0" applyFont="1" applyFill="1" applyAlignment="1">
      <alignment vertical="center"/>
    </xf>
    <xf numFmtId="0" fontId="72" fillId="0" borderId="0" xfId="0" applyFont="1" applyFill="1" applyAlignment="1">
      <alignment vertical="center"/>
    </xf>
    <xf numFmtId="3" fontId="13"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vertic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6" fillId="0" borderId="0" xfId="0" applyFont="1" applyFill="1" applyAlignment="1">
      <alignment horizontal="center" vertical="center"/>
    </xf>
    <xf numFmtId="0" fontId="16" fillId="0" borderId="0" xfId="0" applyFont="1" applyFill="1" applyAlignment="1">
      <alignment horizontal="right" vertical="center"/>
    </xf>
    <xf numFmtId="41" fontId="16" fillId="0" borderId="0" xfId="0" applyNumberFormat="1" applyFont="1" applyFill="1" applyAlignment="1">
      <alignment horizontal="right" vertical="center"/>
    </xf>
    <xf numFmtId="0" fontId="16" fillId="0" borderId="0" xfId="0" applyFont="1" applyFill="1" applyAlignment="1">
      <alignment vertical="center"/>
    </xf>
    <xf numFmtId="0" fontId="16" fillId="0" borderId="0" xfId="0" applyFont="1" applyFill="1" applyAlignment="1">
      <alignment horizontal="center" vertical="center" wrapText="1"/>
    </xf>
    <xf numFmtId="0" fontId="12" fillId="0" borderId="11" xfId="61" applyFont="1" applyFill="1" applyBorder="1" applyAlignment="1">
      <alignment horizontal="center" vertical="center" wrapText="1"/>
      <protection/>
    </xf>
    <xf numFmtId="41" fontId="12" fillId="0" borderId="11" xfId="64" applyNumberFormat="1" applyFont="1" applyFill="1" applyBorder="1" applyAlignment="1">
      <alignment horizontal="left" vertical="center" wrapText="1"/>
      <protection/>
    </xf>
    <xf numFmtId="172" fontId="12" fillId="0" borderId="11" xfId="0" applyNumberFormat="1" applyFont="1" applyFill="1" applyBorder="1" applyAlignment="1">
      <alignment horizontal="center" vertical="center" wrapText="1"/>
    </xf>
    <xf numFmtId="179" fontId="16" fillId="0" borderId="0" xfId="0" applyNumberFormat="1" applyFont="1" applyFill="1" applyAlignment="1">
      <alignment horizontal="center" vertical="center" wrapText="1"/>
    </xf>
    <xf numFmtId="0" fontId="13" fillId="0" borderId="11" xfId="61" applyFont="1" applyFill="1" applyBorder="1" applyAlignment="1">
      <alignment horizontal="center" vertical="center" wrapText="1"/>
      <protection/>
    </xf>
    <xf numFmtId="0" fontId="17" fillId="0" borderId="11" xfId="61" applyFont="1" applyFill="1" applyBorder="1" applyAlignment="1">
      <alignment horizontal="left" vertical="center" wrapText="1"/>
      <protection/>
    </xf>
    <xf numFmtId="179" fontId="1" fillId="0" borderId="0" xfId="0" applyNumberFormat="1" applyFont="1" applyFill="1" applyAlignment="1">
      <alignment horizontal="center" vertical="center" wrapText="1"/>
    </xf>
    <xf numFmtId="172" fontId="1" fillId="0" borderId="0" xfId="0" applyNumberFormat="1" applyFont="1" applyFill="1" applyAlignment="1">
      <alignment horizontal="right" vertical="center"/>
    </xf>
    <xf numFmtId="0" fontId="74" fillId="0" borderId="11" xfId="0" applyFont="1" applyFill="1" applyBorder="1" applyAlignment="1">
      <alignment horizontal="center" vertical="center" wrapText="1"/>
    </xf>
    <xf numFmtId="0" fontId="74" fillId="0" borderId="11" xfId="0" applyFont="1" applyFill="1" applyBorder="1" applyAlignment="1">
      <alignment horizontal="left" vertical="center" wrapText="1"/>
    </xf>
    <xf numFmtId="0" fontId="79" fillId="0" borderId="11"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right" vertical="center"/>
    </xf>
    <xf numFmtId="41" fontId="75" fillId="0" borderId="0" xfId="0" applyNumberFormat="1" applyFont="1" applyFill="1" applyAlignment="1">
      <alignment horizontal="right" vertical="center"/>
    </xf>
    <xf numFmtId="0" fontId="75" fillId="0" borderId="0" xfId="0" applyFont="1" applyFill="1" applyAlignment="1">
      <alignment vertical="center"/>
    </xf>
    <xf numFmtId="0" fontId="74" fillId="0" borderId="0" xfId="0" applyFont="1" applyFill="1" applyAlignment="1">
      <alignment vertical="center"/>
    </xf>
    <xf numFmtId="0" fontId="74" fillId="0" borderId="0" xfId="0" applyFont="1" applyFill="1" applyAlignment="1">
      <alignment horizontal="center" vertical="center" wrapText="1"/>
    </xf>
    <xf numFmtId="0" fontId="75" fillId="0" borderId="0" xfId="0" applyFont="1" applyFill="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0" xfId="0" applyFont="1" applyFill="1" applyAlignment="1">
      <alignment horizontal="left" vertical="center"/>
    </xf>
    <xf numFmtId="0" fontId="21" fillId="0" borderId="11" xfId="62" applyFont="1" applyFill="1" applyBorder="1" applyAlignment="1">
      <alignment horizontal="center" vertical="center" wrapText="1"/>
      <protection/>
    </xf>
    <xf numFmtId="0" fontId="25" fillId="0" borderId="11" xfId="0"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1" fontId="19" fillId="0" borderId="11" xfId="64" applyNumberFormat="1" applyFont="1" applyFill="1" applyBorder="1" applyAlignment="1">
      <alignment horizontal="center" vertical="center" wrapText="1"/>
      <protection/>
    </xf>
    <xf numFmtId="0" fontId="19" fillId="0" borderId="11" xfId="61" applyFont="1" applyFill="1" applyBorder="1" applyAlignment="1">
      <alignment horizontal="left" vertical="center" wrapText="1"/>
      <protection/>
    </xf>
    <xf numFmtId="37" fontId="19" fillId="0" borderId="0" xfId="0" applyNumberFormat="1" applyFont="1" applyFill="1" applyAlignment="1">
      <alignment/>
    </xf>
    <xf numFmtId="0" fontId="80" fillId="0" borderId="0" xfId="0" applyFont="1" applyFill="1" applyAlignment="1">
      <alignment horizontal="center" vertical="center" wrapText="1"/>
    </xf>
    <xf numFmtId="0" fontId="81" fillId="0" borderId="0" xfId="0" applyFont="1" applyFill="1" applyAlignment="1">
      <alignment/>
    </xf>
    <xf numFmtId="0" fontId="82" fillId="0" borderId="11" xfId="0" applyFont="1" applyFill="1" applyBorder="1" applyAlignment="1">
      <alignment horizontal="center" vertical="center" wrapText="1"/>
    </xf>
    <xf numFmtId="0" fontId="82" fillId="0" borderId="11" xfId="0" applyFont="1" applyFill="1" applyBorder="1" applyAlignment="1">
      <alignment vertical="center" wrapText="1"/>
    </xf>
    <xf numFmtId="186" fontId="82" fillId="0" borderId="11" xfId="0" applyNumberFormat="1" applyFont="1" applyFill="1" applyBorder="1" applyAlignment="1">
      <alignment vertical="center" wrapText="1"/>
    </xf>
    <xf numFmtId="186" fontId="82" fillId="0" borderId="11" xfId="0" applyNumberFormat="1" applyFont="1" applyFill="1" applyBorder="1" applyAlignment="1">
      <alignment horizontal="center" vertical="center" wrapText="1"/>
    </xf>
    <xf numFmtId="186" fontId="80" fillId="0" borderId="11" xfId="0"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0" fontId="19" fillId="0" borderId="0" xfId="0" applyFont="1" applyAlignment="1">
      <alignment horizontal="left" vertical="top" wrapText="1"/>
    </xf>
    <xf numFmtId="0" fontId="21" fillId="0" borderId="0" xfId="0" applyFont="1" applyAlignment="1">
      <alignment horizont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Alignment="1">
      <alignment horizont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4"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0" fontId="22" fillId="0" borderId="0" xfId="0" applyFont="1" applyFill="1" applyBorder="1" applyAlignment="1">
      <alignment horizontal="center" wrapText="1"/>
    </xf>
    <xf numFmtId="0" fontId="22" fillId="0" borderId="0" xfId="0" applyFont="1" applyFill="1" applyBorder="1" applyAlignment="1">
      <alignment horizontal="center"/>
    </xf>
    <xf numFmtId="3" fontId="21" fillId="0" borderId="19" xfId="0" applyNumberFormat="1" applyFont="1" applyFill="1" applyBorder="1" applyAlignment="1">
      <alignment horizontal="center"/>
    </xf>
    <xf numFmtId="3" fontId="21" fillId="0" borderId="18" xfId="0" applyNumberFormat="1" applyFont="1" applyFill="1" applyBorder="1" applyAlignment="1">
      <alignment horizontal="center"/>
    </xf>
    <xf numFmtId="0" fontId="21" fillId="0" borderId="0" xfId="0" applyFont="1" applyFill="1" applyAlignment="1">
      <alignment horizontal="center"/>
    </xf>
    <xf numFmtId="0" fontId="11" fillId="0" borderId="0" xfId="0" applyFont="1" applyFill="1" applyAlignment="1">
      <alignment horizontal="center"/>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wrapText="1"/>
    </xf>
    <xf numFmtId="0" fontId="14" fillId="0" borderId="0" xfId="0" applyFont="1" applyFill="1" applyAlignment="1">
      <alignment horizontal="center" vertical="center" wrapText="1"/>
    </xf>
    <xf numFmtId="0" fontId="12" fillId="0" borderId="0" xfId="0" applyFont="1" applyFill="1" applyAlignment="1">
      <alignment horizontal="center" vertical="center" wrapText="1"/>
    </xf>
    <xf numFmtId="41" fontId="13" fillId="0" borderId="20" xfId="43" applyFont="1" applyFill="1" applyBorder="1" applyAlignment="1">
      <alignment horizontal="right" vertical="center" wrapText="1"/>
    </xf>
    <xf numFmtId="41" fontId="13" fillId="0" borderId="12" xfId="43" applyFont="1" applyFill="1" applyBorder="1" applyAlignment="1">
      <alignment horizontal="right" vertical="center"/>
    </xf>
    <xf numFmtId="41" fontId="72" fillId="0" borderId="20" xfId="43" applyFont="1" applyFill="1" applyBorder="1" applyAlignment="1">
      <alignment horizontal="right" vertical="center" wrapText="1"/>
    </xf>
    <xf numFmtId="41" fontId="72" fillId="0" borderId="12" xfId="43" applyFont="1" applyFill="1" applyBorder="1" applyAlignment="1">
      <alignment horizontal="right" vertical="center"/>
    </xf>
    <xf numFmtId="0" fontId="13" fillId="0" borderId="20" xfId="0" applyFont="1" applyFill="1" applyBorder="1" applyAlignment="1">
      <alignment horizontal="center" vertical="center" wrapText="1"/>
    </xf>
    <xf numFmtId="0" fontId="13" fillId="0" borderId="12" xfId="0" applyFont="1" applyFill="1" applyBorder="1" applyAlignment="1">
      <alignment vertical="center"/>
    </xf>
    <xf numFmtId="0" fontId="15" fillId="0" borderId="0" xfId="0" applyFont="1" applyFill="1" applyAlignment="1">
      <alignment horizontal="left" vertical="center"/>
    </xf>
    <xf numFmtId="0" fontId="12" fillId="0" borderId="11" xfId="0" applyFont="1" applyFill="1" applyBorder="1" applyAlignment="1">
      <alignment horizontal="center" vertical="center" wrapText="1"/>
    </xf>
    <xf numFmtId="0" fontId="13" fillId="0" borderId="11" xfId="0" applyFont="1" applyFill="1" applyBorder="1" applyAlignment="1">
      <alignment vertical="center"/>
    </xf>
    <xf numFmtId="0" fontId="12"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1" fontId="11" fillId="0" borderId="0" xfId="0" applyNumberFormat="1" applyFont="1" applyFill="1" applyAlignment="1">
      <alignment horizontal="center"/>
    </xf>
    <xf numFmtId="0" fontId="11" fillId="0" borderId="21" xfId="0" applyFont="1" applyFill="1" applyBorder="1" applyAlignment="1">
      <alignment horizontal="right" vertical="center" wrapText="1"/>
    </xf>
    <xf numFmtId="0" fontId="21" fillId="0" borderId="11" xfId="0" applyFont="1" applyFill="1" applyBorder="1" applyAlignment="1">
      <alignment horizontal="center" vertical="center" wrapText="1"/>
    </xf>
    <xf numFmtId="0" fontId="21" fillId="0" borderId="11" xfId="62" applyFont="1" applyFill="1" applyBorder="1" applyAlignment="1">
      <alignment horizontal="center" vertical="center" wrapText="1"/>
      <protection/>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16" fillId="0" borderId="0" xfId="0" applyFont="1" applyFill="1" applyAlignment="1">
      <alignment horizontal="center" vertical="center"/>
    </xf>
    <xf numFmtId="0" fontId="1" fillId="0" borderId="0" xfId="0" applyFont="1" applyFill="1" applyAlignment="1">
      <alignment vertical="center"/>
    </xf>
    <xf numFmtId="0" fontId="83" fillId="0" borderId="21"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24" xfId="0" applyFont="1" applyFill="1" applyBorder="1" applyAlignment="1">
      <alignment horizontal="center" vertical="center" wrapText="1"/>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38"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9" xfId="60"/>
    <cellStyle name="Normal 2 2 3" xfId="61"/>
    <cellStyle name="Normal 3 2" xfId="62"/>
    <cellStyle name="Normal 5" xfId="63"/>
    <cellStyle name="Normal_Bieu mau (CV )"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rtition%2003%20-%20NTFS%20-%20132.07%20GB%20-%20DU%20LIEU\Root\P.TCKH\2023\10.GIAO%20K&#202;%20HOACH%20VON\7.CHI%20CHUYEN%20NGUON\4.Q&#272;%20656-UBND%20Huyen\03.656_Q&#272;%20UBND%20Bieu%20PA%20&#273;&#244;i%20&#432;ng%20cac%20CTMTQG%20nam%202022%20(ngu&#7891;n%20TT,TKC)_hb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ownloads\ba466674-ca99-437a-8aff-7a00d06be54c\11.5.%20Ra%20soat%20Phan%20bo%20von%20doi%20ung%20NSH%202023-2024_B&#7857;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03.PA PB TTTKC 2022"/>
      <sheetName val="B03a.ĐỨSNNTM"/>
      <sheetName val="B03b.ĐƯSNDTTS"/>
      <sheetName val="B03c.ĐƯSNGNBV"/>
      <sheetName val="B03d.ĐƯĐTNTM"/>
      <sheetName val="B03e.ĐƯĐTDTTSMN"/>
    </sheetNames>
    <sheetDataSet>
      <sheetData sheetId="2">
        <row r="279">
          <cell r="D279">
            <v>263</v>
          </cell>
        </row>
        <row r="284">
          <cell r="D284">
            <v>8325</v>
          </cell>
        </row>
        <row r="287">
          <cell r="D287">
            <v>1263</v>
          </cell>
        </row>
        <row r="288">
          <cell r="D288">
            <v>3603</v>
          </cell>
        </row>
        <row r="292">
          <cell r="D292">
            <v>341</v>
          </cell>
        </row>
        <row r="293">
          <cell r="D293">
            <v>422</v>
          </cell>
        </row>
        <row r="294">
          <cell r="D294">
            <v>864</v>
          </cell>
        </row>
        <row r="298">
          <cell r="D298">
            <v>124</v>
          </cell>
        </row>
        <row r="300">
          <cell r="D300">
            <v>254</v>
          </cell>
        </row>
      </sheetData>
      <sheetData sheetId="3">
        <row r="65">
          <cell r="D65">
            <v>1546</v>
          </cell>
        </row>
        <row r="66">
          <cell r="D66">
            <v>669</v>
          </cell>
        </row>
        <row r="68">
          <cell r="D68">
            <v>1427</v>
          </cell>
        </row>
        <row r="72">
          <cell r="D72">
            <v>0</v>
          </cell>
        </row>
        <row r="73">
          <cell r="D73">
            <v>356</v>
          </cell>
        </row>
        <row r="76">
          <cell r="D76">
            <v>378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H Đối ứng"/>
      <sheetName val="DBDTTS"/>
      <sheetName val="NTM"/>
      <sheetName val="GNBV(SN 2023+2024)"/>
      <sheetName val="NTM (SN2023+2024)"/>
      <sheetName val="DTTS(SN2024)"/>
      <sheetName val="DTTS(SN2023)"/>
    </sheetNames>
    <sheetDataSet>
      <sheetData sheetId="4">
        <row r="34">
          <cell r="I34">
            <v>3895</v>
          </cell>
          <cell r="V34">
            <v>3552.9999999999995</v>
          </cell>
        </row>
        <row r="48">
          <cell r="I48">
            <v>1718</v>
          </cell>
          <cell r="V48">
            <v>1897.9999999999998</v>
          </cell>
        </row>
        <row r="62">
          <cell r="I62">
            <v>486</v>
          </cell>
          <cell r="V62">
            <v>385</v>
          </cell>
        </row>
        <row r="80">
          <cell r="I80">
            <v>837</v>
          </cell>
          <cell r="V80">
            <v>299</v>
          </cell>
        </row>
        <row r="94">
          <cell r="I94">
            <v>1087</v>
          </cell>
          <cell r="V94">
            <v>231</v>
          </cell>
        </row>
        <row r="119">
          <cell r="I119">
            <v>1001</v>
          </cell>
          <cell r="V119">
            <v>98</v>
          </cell>
        </row>
        <row r="120">
          <cell r="I120">
            <v>350</v>
          </cell>
          <cell r="V120">
            <v>350</v>
          </cell>
        </row>
        <row r="136">
          <cell r="I136">
            <v>173</v>
          </cell>
          <cell r="V136">
            <v>149</v>
          </cell>
        </row>
        <row r="153">
          <cell r="I153">
            <v>388</v>
          </cell>
          <cell r="V153">
            <v>348</v>
          </cell>
        </row>
        <row r="188">
          <cell r="I188">
            <v>207</v>
          </cell>
          <cell r="V188">
            <v>232</v>
          </cell>
        </row>
      </sheetData>
      <sheetData sheetId="6">
        <row r="31">
          <cell r="C31">
            <v>976.0000000000002</v>
          </cell>
        </row>
        <row r="41">
          <cell r="C41">
            <v>9293</v>
          </cell>
        </row>
        <row r="58">
          <cell r="C58">
            <v>857</v>
          </cell>
        </row>
        <row r="63">
          <cell r="C63">
            <v>979</v>
          </cell>
        </row>
        <row r="86">
          <cell r="C86">
            <v>436</v>
          </cell>
        </row>
        <row r="95">
          <cell r="C95">
            <v>1214</v>
          </cell>
        </row>
        <row r="104">
          <cell r="C104">
            <v>496</v>
          </cell>
        </row>
        <row r="109">
          <cell r="C109">
            <v>132</v>
          </cell>
        </row>
        <row r="118">
          <cell r="C118">
            <v>363</v>
          </cell>
        </row>
      </sheetData>
      <sheetData sheetId="7">
        <row r="29">
          <cell r="C29">
            <v>1307.0849999999998</v>
          </cell>
        </row>
        <row r="39">
          <cell r="C39">
            <v>24002.725000000002</v>
          </cell>
        </row>
        <row r="56">
          <cell r="C56">
            <v>3456</v>
          </cell>
        </row>
        <row r="61">
          <cell r="C61">
            <v>10534</v>
          </cell>
        </row>
        <row r="84">
          <cell r="C84">
            <v>404</v>
          </cell>
        </row>
        <row r="93">
          <cell r="C93">
            <v>1179</v>
          </cell>
        </row>
        <row r="102">
          <cell r="C102">
            <v>2761</v>
          </cell>
        </row>
        <row r="107">
          <cell r="C107">
            <v>851</v>
          </cell>
        </row>
        <row r="116">
          <cell r="C116">
            <v>1650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K19"/>
  <sheetViews>
    <sheetView tabSelected="1" view="pageBreakPreview" zoomScale="85" zoomScaleNormal="85" zoomScaleSheetLayoutView="85" zoomScalePageLayoutView="0" workbookViewId="0" topLeftCell="A1">
      <selection activeCell="B4" sqref="B4"/>
    </sheetView>
  </sheetViews>
  <sheetFormatPr defaultColWidth="9.00390625" defaultRowHeight="15.75"/>
  <cols>
    <col min="1" max="1" width="9.125" style="50" customWidth="1"/>
    <col min="2" max="2" width="76.25390625" style="51" customWidth="1"/>
    <col min="3" max="3" width="23.625" style="51" customWidth="1"/>
    <col min="4" max="4" width="17.75390625" style="51" customWidth="1"/>
    <col min="5" max="5" width="13.75390625" style="51" customWidth="1"/>
    <col min="6" max="6" width="14.25390625" style="51" customWidth="1"/>
    <col min="7" max="7" width="14.875" style="51" customWidth="1"/>
    <col min="8" max="8" width="13.375" style="51" customWidth="1"/>
    <col min="9" max="10" width="9.00390625" style="51" customWidth="1"/>
    <col min="11" max="11" width="14.875" style="51" bestFit="1" customWidth="1"/>
    <col min="12" max="12" width="9.00390625" style="51" customWidth="1"/>
    <col min="13" max="13" width="15.625" style="51" customWidth="1"/>
    <col min="14" max="16384" width="9.00390625" style="51" customWidth="1"/>
  </cols>
  <sheetData>
    <row r="1" ht="13.5">
      <c r="D1" s="52" t="s">
        <v>15</v>
      </c>
    </row>
    <row r="2" spans="1:4" ht="13.5">
      <c r="A2" s="224" t="s">
        <v>22</v>
      </c>
      <c r="B2" s="224"/>
      <c r="C2" s="224"/>
      <c r="D2" s="224"/>
    </row>
    <row r="3" spans="1:4" ht="13.5">
      <c r="A3" s="227" t="s">
        <v>252</v>
      </c>
      <c r="B3" s="227"/>
      <c r="C3" s="227"/>
      <c r="D3" s="227"/>
    </row>
    <row r="4" spans="3:4" ht="13.5">
      <c r="C4" s="53"/>
      <c r="D4" s="53" t="s">
        <v>4</v>
      </c>
    </row>
    <row r="5" spans="1:5" ht="13.5">
      <c r="A5" s="54" t="s">
        <v>0</v>
      </c>
      <c r="B5" s="54" t="s">
        <v>1</v>
      </c>
      <c r="C5" s="54" t="s">
        <v>2</v>
      </c>
      <c r="D5" s="54" t="s">
        <v>3</v>
      </c>
      <c r="E5" s="80"/>
    </row>
    <row r="6" spans="1:5" s="62" customFormat="1" ht="13.5">
      <c r="A6" s="57"/>
      <c r="B6" s="57" t="s">
        <v>5</v>
      </c>
      <c r="C6" s="58">
        <f>C7+C10</f>
        <v>14081689171</v>
      </c>
      <c r="D6" s="59"/>
      <c r="E6" s="61"/>
    </row>
    <row r="7" spans="1:4" s="62" customFormat="1" ht="13.5">
      <c r="A7" s="63" t="s">
        <v>6</v>
      </c>
      <c r="B7" s="65" t="s">
        <v>9</v>
      </c>
      <c r="C7" s="64">
        <f>C8+C9</f>
        <v>2791521674</v>
      </c>
      <c r="D7" s="65"/>
    </row>
    <row r="8" spans="1:5" ht="13.5">
      <c r="A8" s="81">
        <v>1</v>
      </c>
      <c r="B8" s="66" t="s">
        <v>26</v>
      </c>
      <c r="C8" s="40">
        <f>213000000+30000000</f>
        <v>243000000</v>
      </c>
      <c r="D8" s="82"/>
      <c r="E8" s="83" t="s">
        <v>23</v>
      </c>
    </row>
    <row r="9" spans="1:5" ht="13.5">
      <c r="A9" s="81">
        <v>2</v>
      </c>
      <c r="B9" s="66" t="s">
        <v>12</v>
      </c>
      <c r="C9" s="40">
        <v>2548521674</v>
      </c>
      <c r="D9" s="66"/>
      <c r="E9" s="83"/>
    </row>
    <row r="10" spans="1:11" s="62" customFormat="1" ht="13.5">
      <c r="A10" s="63" t="s">
        <v>7</v>
      </c>
      <c r="B10" s="65" t="s">
        <v>8</v>
      </c>
      <c r="C10" s="64">
        <f>SUM(C11:C14)</f>
        <v>11290167497</v>
      </c>
      <c r="D10" s="65"/>
      <c r="E10" s="84"/>
      <c r="K10" s="85"/>
    </row>
    <row r="11" spans="1:11" ht="13.5">
      <c r="A11" s="81">
        <v>1</v>
      </c>
      <c r="B11" s="86" t="s">
        <v>13</v>
      </c>
      <c r="C11" s="87">
        <v>5376266497</v>
      </c>
      <c r="D11" s="66"/>
      <c r="E11" s="83" t="s">
        <v>28</v>
      </c>
      <c r="K11" s="88"/>
    </row>
    <row r="12" spans="1:11" ht="13.5">
      <c r="A12" s="81">
        <v>2</v>
      </c>
      <c r="B12" s="89" t="s">
        <v>24</v>
      </c>
      <c r="C12" s="87">
        <v>434430000</v>
      </c>
      <c r="D12" s="66"/>
      <c r="E12" s="83" t="s">
        <v>30</v>
      </c>
      <c r="F12" s="90"/>
      <c r="G12" s="88"/>
      <c r="H12" s="88"/>
      <c r="K12" s="88"/>
    </row>
    <row r="13" spans="1:11" ht="13.5">
      <c r="A13" s="81">
        <v>3</v>
      </c>
      <c r="B13" s="66" t="s">
        <v>10</v>
      </c>
      <c r="C13" s="87">
        <v>3618858000</v>
      </c>
      <c r="D13" s="66"/>
      <c r="E13" s="83" t="s">
        <v>29</v>
      </c>
      <c r="K13" s="88"/>
    </row>
    <row r="14" spans="1:11" ht="13.5">
      <c r="A14" s="81">
        <v>4</v>
      </c>
      <c r="B14" s="66" t="s">
        <v>25</v>
      </c>
      <c r="C14" s="87">
        <v>1860613000</v>
      </c>
      <c r="D14" s="91"/>
      <c r="E14" s="83"/>
      <c r="K14" s="88"/>
    </row>
    <row r="15" spans="1:11" ht="13.5">
      <c r="A15" s="72" t="s">
        <v>27</v>
      </c>
      <c r="B15" s="73"/>
      <c r="C15" s="73"/>
      <c r="D15" s="73"/>
      <c r="F15" s="75">
        <f>C12+C9+C8</f>
        <v>3225951674</v>
      </c>
      <c r="G15" s="88"/>
      <c r="H15" s="88"/>
      <c r="K15" s="85"/>
    </row>
    <row r="16" spans="4:8" ht="13.5">
      <c r="D16" s="56"/>
      <c r="E16" s="76"/>
      <c r="F16" s="75"/>
      <c r="G16" s="88"/>
      <c r="H16" s="88"/>
    </row>
    <row r="17" spans="1:8" ht="13.5">
      <c r="A17" s="225"/>
      <c r="B17" s="225"/>
      <c r="C17" s="76"/>
      <c r="D17" s="76"/>
      <c r="E17" s="73"/>
      <c r="H17" s="88"/>
    </row>
    <row r="18" spans="1:8" ht="13.5">
      <c r="A18" s="226"/>
      <c r="B18" s="226"/>
      <c r="C18" s="77"/>
      <c r="D18" s="77"/>
      <c r="E18" s="78"/>
      <c r="G18" s="92"/>
      <c r="H18" s="88"/>
    </row>
    <row r="19" spans="1:4" ht="13.5">
      <c r="A19" s="223"/>
      <c r="B19" s="223"/>
      <c r="C19" s="78"/>
      <c r="D19" s="78"/>
    </row>
  </sheetData>
  <sheetProtection/>
  <mergeCells count="5">
    <mergeCell ref="A19:B19"/>
    <mergeCell ref="A2:D2"/>
    <mergeCell ref="A17:B17"/>
    <mergeCell ref="A18:B18"/>
    <mergeCell ref="A3:D3"/>
  </mergeCells>
  <printOptions/>
  <pageMargins left="0" right="0" top="0.748031496062992" bottom="0.511811023622047" header="0.236220472440945" footer="0.2362204724409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I27"/>
  <sheetViews>
    <sheetView view="pageBreakPreview" zoomScale="85" zoomScaleSheetLayoutView="85" zoomScalePageLayoutView="0" workbookViewId="0" topLeftCell="A1">
      <selection activeCell="A18" sqref="A18:B18"/>
    </sheetView>
  </sheetViews>
  <sheetFormatPr defaultColWidth="9.00390625" defaultRowHeight="15.75"/>
  <cols>
    <col min="1" max="1" width="6.125" style="50" customWidth="1"/>
    <col min="2" max="2" width="75.50390625" style="51" customWidth="1"/>
    <col min="3" max="3" width="18.75390625" style="51" customWidth="1"/>
    <col min="4" max="4" width="24.50390625" style="51" customWidth="1"/>
    <col min="5" max="5" width="20.25390625" style="51" customWidth="1"/>
    <col min="6" max="7" width="9.00390625" style="51" customWidth="1"/>
    <col min="8" max="8" width="13.50390625" style="51" bestFit="1" customWidth="1"/>
    <col min="9" max="9" width="12.375" style="51" bestFit="1" customWidth="1"/>
    <col min="10" max="16384" width="9.00390625" style="51" customWidth="1"/>
  </cols>
  <sheetData>
    <row r="1" ht="13.5">
      <c r="D1" s="52" t="s">
        <v>48</v>
      </c>
    </row>
    <row r="2" spans="1:4" ht="13.5">
      <c r="A2" s="224" t="s">
        <v>37</v>
      </c>
      <c r="B2" s="224"/>
      <c r="C2" s="224"/>
      <c r="D2" s="224"/>
    </row>
    <row r="3" spans="1:4" ht="13.5">
      <c r="A3" s="227" t="str">
        <f>'B02.Tăng thu TK'!A3:D3</f>
        <v>  (Kèm theo Nghị quyết số 119/NQ-HĐND ngày 30 tháng 5 năm 2024 của HĐND huyện Bắc Sơn)</v>
      </c>
      <c r="B3" s="227"/>
      <c r="C3" s="227"/>
      <c r="D3" s="227"/>
    </row>
    <row r="4" spans="3:4" ht="13.5">
      <c r="C4" s="53"/>
      <c r="D4" s="53" t="s">
        <v>4</v>
      </c>
    </row>
    <row r="5" spans="1:6" ht="13.5">
      <c r="A5" s="98" t="s">
        <v>0</v>
      </c>
      <c r="B5" s="98" t="s">
        <v>1</v>
      </c>
      <c r="C5" s="98" t="s">
        <v>2</v>
      </c>
      <c r="D5" s="98" t="s">
        <v>3</v>
      </c>
      <c r="E5" s="55"/>
      <c r="F5" s="56"/>
    </row>
    <row r="6" spans="1:8" s="62" customFormat="1" ht="13.5">
      <c r="A6" s="99"/>
      <c r="B6" s="99" t="s">
        <v>5</v>
      </c>
      <c r="C6" s="100">
        <f>'B02.Tăng thu TK'!C6</f>
        <v>14081689171</v>
      </c>
      <c r="D6" s="101"/>
      <c r="E6" s="60">
        <f>C7+C10</f>
        <v>11347867049</v>
      </c>
      <c r="F6" s="61">
        <f>C6-E6</f>
        <v>2733822122</v>
      </c>
      <c r="H6" s="54" t="s">
        <v>2</v>
      </c>
    </row>
    <row r="7" spans="1:8" s="62" customFormat="1" ht="13.5">
      <c r="A7" s="102" t="s">
        <v>6</v>
      </c>
      <c r="B7" s="103" t="s">
        <v>11</v>
      </c>
      <c r="C7" s="104">
        <f>C8+C9</f>
        <v>8121915375</v>
      </c>
      <c r="D7" s="105"/>
      <c r="E7" s="61"/>
      <c r="F7" s="61"/>
      <c r="H7" s="58">
        <f>+'B02.Tăng thu TK'!C6</f>
        <v>14081689171</v>
      </c>
    </row>
    <row r="8" spans="1:8" ht="27.75">
      <c r="A8" s="106">
        <v>1</v>
      </c>
      <c r="B8" s="107" t="s">
        <v>31</v>
      </c>
      <c r="C8" s="108">
        <f>3000000000+1860613000</f>
        <v>4860613000</v>
      </c>
      <c r="D8" s="109"/>
      <c r="H8" s="64">
        <f>H9+H10</f>
        <v>10855737497</v>
      </c>
    </row>
    <row r="9" spans="1:8" ht="27.75">
      <c r="A9" s="106">
        <v>2</v>
      </c>
      <c r="B9" s="39" t="s">
        <v>32</v>
      </c>
      <c r="C9" s="108">
        <f>+('Biểu 06 Đối ứng SN CTMTQG'!T8+'Biểu 06 Đối ứng SN CTMTQG'!U8)*1000000</f>
        <v>3261302375</v>
      </c>
      <c r="D9" s="110" t="s">
        <v>59</v>
      </c>
      <c r="H9" s="40">
        <f>3000000000+1860613000</f>
        <v>4860613000</v>
      </c>
    </row>
    <row r="10" spans="1:9" s="62" customFormat="1" ht="13.5">
      <c r="A10" s="102" t="s">
        <v>7</v>
      </c>
      <c r="B10" s="103" t="s">
        <v>36</v>
      </c>
      <c r="C10" s="104">
        <f>C11+C12+C13</f>
        <v>3225951674</v>
      </c>
      <c r="D10" s="104"/>
      <c r="E10" s="61"/>
      <c r="H10" s="40">
        <v>5995124497</v>
      </c>
      <c r="I10" s="61">
        <f>+H10-C9</f>
        <v>2733822122</v>
      </c>
    </row>
    <row r="11" spans="1:8" s="62" customFormat="1" ht="13.5">
      <c r="A11" s="106">
        <v>1</v>
      </c>
      <c r="B11" s="107" t="s">
        <v>33</v>
      </c>
      <c r="C11" s="111">
        <v>1050000000</v>
      </c>
      <c r="D11" s="109"/>
      <c r="E11" s="61"/>
      <c r="H11" s="64">
        <f>H12+H13+H14</f>
        <v>3225951674</v>
      </c>
    </row>
    <row r="12" spans="1:8" s="62" customFormat="1" ht="13.5">
      <c r="A12" s="106">
        <v>2</v>
      </c>
      <c r="B12" s="112" t="s">
        <v>34</v>
      </c>
      <c r="C12" s="111">
        <v>925347596</v>
      </c>
      <c r="D12" s="110" t="s">
        <v>59</v>
      </c>
      <c r="E12" s="61"/>
      <c r="H12" s="40">
        <v>1050000000</v>
      </c>
    </row>
    <row r="13" spans="1:8" s="62" customFormat="1" ht="27.75">
      <c r="A13" s="106">
        <v>3</v>
      </c>
      <c r="B13" s="113" t="s">
        <v>35</v>
      </c>
      <c r="C13" s="111">
        <v>1250604078</v>
      </c>
      <c r="D13" s="110" t="s">
        <v>59</v>
      </c>
      <c r="E13" s="61"/>
      <c r="H13" s="40">
        <v>925347596</v>
      </c>
    </row>
    <row r="14" spans="1:8" s="119" customFormat="1" ht="13.5">
      <c r="A14" s="114" t="s">
        <v>237</v>
      </c>
      <c r="B14" s="115" t="str">
        <f>+'B01.Chuyển nguồn'!B28</f>
        <v>Hỗ trợ đầu tư một số dự án hạ tầng kinh tế xã hội trên địa bàn </v>
      </c>
      <c r="C14" s="116">
        <f>+I10</f>
        <v>2733822122</v>
      </c>
      <c r="D14" s="117" t="s">
        <v>59</v>
      </c>
      <c r="E14" s="118"/>
      <c r="H14" s="120">
        <v>1250604078</v>
      </c>
    </row>
    <row r="15" spans="1:8" s="62" customFormat="1" ht="13.5">
      <c r="A15" s="68"/>
      <c r="B15" s="69"/>
      <c r="C15" s="70"/>
      <c r="D15" s="71"/>
      <c r="E15" s="61"/>
      <c r="H15" s="67">
        <v>1250604078</v>
      </c>
    </row>
    <row r="16" spans="1:5" ht="13.5">
      <c r="A16" s="72" t="str">
        <f>'B02.Tăng thu TK'!A15</f>
        <v>Số tiền bằng chữ: Mười bốn tỷ, không trăm tám mươi mốt triệu, sáu trăm tám mươi chín nghìn, một trăm bảy mươi mốt đồng./.</v>
      </c>
      <c r="B16" s="73"/>
      <c r="C16" s="73"/>
      <c r="D16" s="73"/>
      <c r="E16" s="74"/>
    </row>
    <row r="17" spans="5:6" ht="13.5">
      <c r="E17" s="73"/>
      <c r="F17" s="75"/>
    </row>
    <row r="18" spans="1:4" ht="13.5">
      <c r="A18" s="225"/>
      <c r="B18" s="225"/>
      <c r="C18" s="76"/>
      <c r="D18" s="76"/>
    </row>
    <row r="19" spans="1:5" ht="13.5">
      <c r="A19" s="226"/>
      <c r="B19" s="226"/>
      <c r="C19" s="77"/>
      <c r="D19" s="77"/>
      <c r="E19" s="76"/>
    </row>
    <row r="20" spans="1:5" ht="13.5">
      <c r="A20" s="223"/>
      <c r="B20" s="223"/>
      <c r="C20" s="78"/>
      <c r="D20" s="78"/>
      <c r="E20" s="77"/>
    </row>
    <row r="21" ht="13.5">
      <c r="E21" s="78"/>
    </row>
    <row r="26" spans="3:4" ht="13.5">
      <c r="C26" s="79"/>
      <c r="D26" s="79"/>
    </row>
    <row r="27" ht="13.5">
      <c r="E27" s="79"/>
    </row>
  </sheetData>
  <sheetProtection/>
  <mergeCells count="5">
    <mergeCell ref="A2:D2"/>
    <mergeCell ref="A18:B18"/>
    <mergeCell ref="A19:B19"/>
    <mergeCell ref="A20:B20"/>
    <mergeCell ref="A3:D3"/>
  </mergeCells>
  <printOptions/>
  <pageMargins left="0" right="0" top="0.748031496062992" bottom="0.511811023622047" header="0.236220472440945" footer="0.2362204724409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G40"/>
  <sheetViews>
    <sheetView view="pageBreakPreview" zoomScaleNormal="70" zoomScaleSheetLayoutView="100" zoomScalePageLayoutView="0" workbookViewId="0" topLeftCell="A1">
      <selection activeCell="A3" sqref="A3:D3"/>
    </sheetView>
  </sheetViews>
  <sheetFormatPr defaultColWidth="10.125" defaultRowHeight="15.75"/>
  <cols>
    <col min="1" max="1" width="7.25390625" style="18" customWidth="1"/>
    <col min="2" max="2" width="98.375" style="19" customWidth="1"/>
    <col min="3" max="4" width="19.875" style="21" customWidth="1"/>
    <col min="5" max="5" width="15.50390625" style="21" bestFit="1" customWidth="1"/>
    <col min="6" max="6" width="13.625" style="19" bestFit="1" customWidth="1"/>
    <col min="7" max="7" width="20.875" style="19" bestFit="1" customWidth="1"/>
    <col min="8" max="16384" width="10.125" style="19" customWidth="1"/>
  </cols>
  <sheetData>
    <row r="1" spans="3:4" ht="13.5">
      <c r="C1" s="20"/>
      <c r="D1" s="20" t="s">
        <v>14</v>
      </c>
    </row>
    <row r="2" spans="1:5" s="24" customFormat="1" ht="13.5">
      <c r="A2" s="236" t="s">
        <v>47</v>
      </c>
      <c r="B2" s="236"/>
      <c r="C2" s="236"/>
      <c r="D2" s="236"/>
      <c r="E2" s="23"/>
    </row>
    <row r="3" spans="1:5" s="26" customFormat="1" ht="13.5">
      <c r="A3" s="237" t="str">
        <f>'B02.Tăng thu TK'!A3:D3</f>
        <v>  (Kèm theo Nghị quyết số 119/NQ-HĐND ngày 30 tháng 5 năm 2024 của HĐND huyện Bắc Sơn)</v>
      </c>
      <c r="B3" s="237"/>
      <c r="C3" s="237"/>
      <c r="D3" s="237"/>
      <c r="E3" s="25"/>
    </row>
    <row r="4" spans="1:3" ht="13.5">
      <c r="A4" s="27"/>
      <c r="B4" s="28"/>
      <c r="C4" s="29" t="s">
        <v>4</v>
      </c>
    </row>
    <row r="5" spans="1:5" s="24" customFormat="1" ht="13.5">
      <c r="A5" s="30" t="s">
        <v>16</v>
      </c>
      <c r="B5" s="228" t="s">
        <v>1</v>
      </c>
      <c r="C5" s="230" t="s">
        <v>17</v>
      </c>
      <c r="D5" s="234" t="s">
        <v>3</v>
      </c>
      <c r="E5" s="23"/>
    </row>
    <row r="6" spans="1:5" s="24" customFormat="1" ht="13.5">
      <c r="A6" s="31" t="s">
        <v>18</v>
      </c>
      <c r="B6" s="229"/>
      <c r="C6" s="231"/>
      <c r="D6" s="235"/>
      <c r="E6" s="23"/>
    </row>
    <row r="7" spans="1:5" s="24" customFormat="1" ht="13.5">
      <c r="A7" s="30"/>
      <c r="B7" s="30" t="s">
        <v>19</v>
      </c>
      <c r="C7" s="32">
        <f>C8</f>
        <v>22520289791</v>
      </c>
      <c r="D7" s="33"/>
      <c r="E7" s="23"/>
    </row>
    <row r="8" spans="1:5" s="24" customFormat="1" ht="13.5">
      <c r="A8" s="34" t="s">
        <v>20</v>
      </c>
      <c r="B8" s="35" t="s">
        <v>21</v>
      </c>
      <c r="C8" s="36">
        <f>SUM(C9:C20)</f>
        <v>22520289791</v>
      </c>
      <c r="D8" s="37"/>
      <c r="E8" s="23"/>
    </row>
    <row r="9" spans="1:4" ht="13.5">
      <c r="A9" s="38">
        <v>1</v>
      </c>
      <c r="B9" s="39" t="s">
        <v>39</v>
      </c>
      <c r="C9" s="40">
        <v>1772009300</v>
      </c>
      <c r="D9" s="40"/>
    </row>
    <row r="10" spans="1:4" ht="13.5">
      <c r="A10" s="38">
        <v>2</v>
      </c>
      <c r="B10" s="17" t="s">
        <v>40</v>
      </c>
      <c r="C10" s="40">
        <f>1669017000+266000000</f>
        <v>1935017000</v>
      </c>
      <c r="D10" s="40"/>
    </row>
    <row r="11" spans="1:4" ht="13.5">
      <c r="A11" s="38">
        <v>3</v>
      </c>
      <c r="B11" s="17" t="s">
        <v>41</v>
      </c>
      <c r="C11" s="40">
        <v>790786417</v>
      </c>
      <c r="D11" s="40"/>
    </row>
    <row r="12" spans="1:4" ht="13.5">
      <c r="A12" s="38">
        <v>4</v>
      </c>
      <c r="B12" s="17" t="s">
        <v>42</v>
      </c>
      <c r="C12" s="40">
        <v>498000000</v>
      </c>
      <c r="D12" s="40"/>
    </row>
    <row r="13" spans="1:4" ht="13.5">
      <c r="A13" s="38">
        <v>5</v>
      </c>
      <c r="B13" s="17" t="s">
        <v>55</v>
      </c>
      <c r="C13" s="40">
        <v>3767000</v>
      </c>
      <c r="D13" s="40"/>
    </row>
    <row r="14" spans="1:4" ht="13.5">
      <c r="A14" s="38">
        <v>6</v>
      </c>
      <c r="B14" s="17" t="s">
        <v>56</v>
      </c>
      <c r="C14" s="40">
        <v>135502903</v>
      </c>
      <c r="D14" s="40"/>
    </row>
    <row r="15" spans="1:4" ht="27.75">
      <c r="A15" s="38">
        <v>7</v>
      </c>
      <c r="B15" s="17" t="s">
        <v>43</v>
      </c>
      <c r="C15" s="40">
        <v>143463000</v>
      </c>
      <c r="D15" s="40"/>
    </row>
    <row r="16" spans="1:4" ht="13.5">
      <c r="A16" s="38">
        <v>8</v>
      </c>
      <c r="B16" s="17" t="s">
        <v>57</v>
      </c>
      <c r="C16" s="40">
        <v>350000</v>
      </c>
      <c r="D16" s="40"/>
    </row>
    <row r="17" spans="1:4" ht="13.5">
      <c r="A17" s="38">
        <v>9</v>
      </c>
      <c r="B17" s="155" t="s">
        <v>44</v>
      </c>
      <c r="C17" s="40">
        <v>676755000</v>
      </c>
      <c r="D17" s="40"/>
    </row>
    <row r="18" spans="1:4" ht="27.75">
      <c r="A18" s="38">
        <v>10</v>
      </c>
      <c r="B18" s="155" t="s">
        <v>45</v>
      </c>
      <c r="C18" s="40">
        <v>38000000</v>
      </c>
      <c r="D18" s="40"/>
    </row>
    <row r="19" spans="1:4" ht="13.5">
      <c r="A19" s="38">
        <v>11</v>
      </c>
      <c r="B19" s="156" t="s">
        <v>46</v>
      </c>
      <c r="C19" s="40">
        <v>2444950000</v>
      </c>
      <c r="D19" s="40"/>
    </row>
    <row r="20" spans="1:5" s="24" customFormat="1" ht="13.5">
      <c r="A20" s="34">
        <v>12</v>
      </c>
      <c r="B20" s="35" t="s">
        <v>38</v>
      </c>
      <c r="C20" s="157">
        <f>C21+C24+C28</f>
        <v>14081689171</v>
      </c>
      <c r="D20" s="37"/>
      <c r="E20" s="23"/>
    </row>
    <row r="21" spans="1:5" s="26" customFormat="1" ht="24.75" customHeight="1">
      <c r="A21" s="38" t="s">
        <v>49</v>
      </c>
      <c r="B21" s="42" t="s">
        <v>11</v>
      </c>
      <c r="C21" s="41">
        <f>C22+C23</f>
        <v>8121915375</v>
      </c>
      <c r="D21" s="1"/>
      <c r="E21" s="25"/>
    </row>
    <row r="22" spans="1:5" s="26" customFormat="1" ht="42.75" customHeight="1">
      <c r="A22" s="43" t="s">
        <v>50</v>
      </c>
      <c r="B22" s="44" t="s">
        <v>31</v>
      </c>
      <c r="C22" s="41">
        <f>'B03.1PA PB'!C8</f>
        <v>4860613000</v>
      </c>
      <c r="D22" s="1"/>
      <c r="E22" s="25"/>
    </row>
    <row r="23" spans="1:7" s="97" customFormat="1" ht="27.75">
      <c r="A23" s="152" t="s">
        <v>51</v>
      </c>
      <c r="B23" s="39" t="s">
        <v>58</v>
      </c>
      <c r="C23" s="153">
        <f>'B03.1PA PB'!C9</f>
        <v>3261302375</v>
      </c>
      <c r="D23" s="110" t="s">
        <v>59</v>
      </c>
      <c r="E23" s="96">
        <f>'Biểu 06 Đối ứng SN CTMTQG'!T8+'Biểu 06 Đối ứng SN CTMTQG'!U8</f>
        <v>3261.302375</v>
      </c>
      <c r="F23" s="96">
        <f>G23/1000000-E23</f>
        <v>2733.8221219999996</v>
      </c>
      <c r="G23" s="96">
        <v>5995124497</v>
      </c>
    </row>
    <row r="24" spans="1:5" s="26" customFormat="1" ht="13.5">
      <c r="A24" s="38" t="s">
        <v>52</v>
      </c>
      <c r="B24" s="42" t="s">
        <v>36</v>
      </c>
      <c r="C24" s="41">
        <f>C25+C26+C27</f>
        <v>3225951674</v>
      </c>
      <c r="D24" s="1"/>
      <c r="E24" s="25"/>
    </row>
    <row r="25" spans="1:5" s="26" customFormat="1" ht="13.5">
      <c r="A25" s="43" t="s">
        <v>50</v>
      </c>
      <c r="B25" s="44" t="s">
        <v>33</v>
      </c>
      <c r="C25" s="41">
        <f>'B03.1PA PB'!C11</f>
        <v>1050000000</v>
      </c>
      <c r="D25" s="1"/>
      <c r="E25" s="25"/>
    </row>
    <row r="26" spans="1:5" s="26" customFormat="1" ht="13.5">
      <c r="A26" s="43" t="s">
        <v>51</v>
      </c>
      <c r="B26" s="17" t="s">
        <v>34</v>
      </c>
      <c r="C26" s="41">
        <f>'B03.1PA PB'!C12</f>
        <v>925347596</v>
      </c>
      <c r="D26" s="154" t="s">
        <v>59</v>
      </c>
      <c r="E26" s="25"/>
    </row>
    <row r="27" spans="1:5" s="26" customFormat="1" ht="27.75">
      <c r="A27" s="43" t="s">
        <v>53</v>
      </c>
      <c r="B27" s="39" t="s">
        <v>35</v>
      </c>
      <c r="C27" s="41">
        <f>'B03.1PA PB'!C13</f>
        <v>1250604078</v>
      </c>
      <c r="D27" s="154" t="s">
        <v>59</v>
      </c>
      <c r="E27" s="25"/>
    </row>
    <row r="28" spans="1:5" s="26" customFormat="1" ht="13.5">
      <c r="A28" s="45" t="s">
        <v>236</v>
      </c>
      <c r="B28" s="46" t="s">
        <v>243</v>
      </c>
      <c r="C28" s="46">
        <f>+'B03.1PA PB'!C14</f>
        <v>2733822122</v>
      </c>
      <c r="D28" s="154" t="s">
        <v>59</v>
      </c>
      <c r="E28" s="25"/>
    </row>
    <row r="29" spans="1:3" ht="13.5">
      <c r="A29" s="232" t="s">
        <v>54</v>
      </c>
      <c r="B29" s="233"/>
      <c r="C29" s="233"/>
    </row>
    <row r="30" spans="1:3" ht="13.5">
      <c r="A30" s="27"/>
      <c r="B30" s="47"/>
      <c r="C30" s="24"/>
    </row>
    <row r="31" ht="13.5">
      <c r="C31" s="24"/>
    </row>
    <row r="32" spans="1:3" ht="13.5">
      <c r="A32" s="27"/>
      <c r="B32" s="48"/>
      <c r="C32" s="24"/>
    </row>
    <row r="33" spans="1:3" ht="13.5">
      <c r="A33" s="22"/>
      <c r="B33" s="22"/>
      <c r="C33" s="24"/>
    </row>
    <row r="34" spans="1:3" ht="13.5">
      <c r="A34" s="22"/>
      <c r="B34" s="22"/>
      <c r="C34" s="24"/>
    </row>
    <row r="35" spans="1:3" ht="13.5">
      <c r="A35" s="22"/>
      <c r="B35" s="22"/>
      <c r="C35" s="24"/>
    </row>
    <row r="36" spans="1:3" ht="13.5">
      <c r="A36" s="22"/>
      <c r="B36" s="22"/>
      <c r="C36" s="24"/>
    </row>
    <row r="37" ht="13.5">
      <c r="C37" s="19"/>
    </row>
    <row r="38" spans="2:3" ht="13.5">
      <c r="B38" s="48"/>
      <c r="C38" s="22"/>
    </row>
    <row r="39" spans="2:3" ht="13.5">
      <c r="B39" s="22"/>
      <c r="C39" s="49"/>
    </row>
    <row r="40" spans="1:3" ht="13.5">
      <c r="A40" s="19"/>
      <c r="C40" s="19"/>
    </row>
  </sheetData>
  <sheetProtection/>
  <mergeCells count="6">
    <mergeCell ref="B5:B6"/>
    <mergeCell ref="C5:C6"/>
    <mergeCell ref="A29:C29"/>
    <mergeCell ref="D5:D6"/>
    <mergeCell ref="A2:D2"/>
    <mergeCell ref="A3:D3"/>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FFC000"/>
  </sheetPr>
  <dimension ref="A1:AP173"/>
  <sheetViews>
    <sheetView view="pageBreakPreview" zoomScale="85" zoomScaleSheetLayoutView="85" zoomScalePageLayoutView="0" workbookViewId="0" topLeftCell="A1">
      <selection activeCell="G85" sqref="G85"/>
    </sheetView>
  </sheetViews>
  <sheetFormatPr defaultColWidth="11.25390625" defaultRowHeight="15.75"/>
  <cols>
    <col min="1" max="1" width="3.875" style="159" bestFit="1" customWidth="1"/>
    <col min="2" max="2" width="28.625" style="159" customWidth="1"/>
    <col min="3" max="3" width="7.00390625" style="159" customWidth="1"/>
    <col min="4" max="4" width="9.00390625" style="159" customWidth="1"/>
    <col min="5" max="5" width="6.375" style="159" customWidth="1"/>
    <col min="6" max="8" width="9.00390625" style="159" customWidth="1"/>
    <col min="9" max="9" width="10.25390625" style="159" bestFit="1" customWidth="1"/>
    <col min="10" max="10" width="11.375" style="159" customWidth="1"/>
    <col min="11" max="11" width="10.50390625" style="159" customWidth="1"/>
    <col min="12" max="12" width="9.00390625" style="159" customWidth="1"/>
    <col min="13" max="14" width="9.375" style="159" bestFit="1" customWidth="1"/>
    <col min="15" max="15" width="9.375" style="160" bestFit="1" customWidth="1"/>
    <col min="16" max="16" width="9.125" style="159" customWidth="1"/>
    <col min="17" max="17" width="6.25390625" style="159" bestFit="1" customWidth="1"/>
    <col min="18" max="18" width="4.00390625" style="162" hidden="1" customWidth="1"/>
    <col min="19" max="19" width="14.25390625" style="163" hidden="1" customWidth="1"/>
    <col min="20" max="20" width="4.00390625" style="162" hidden="1" customWidth="1"/>
    <col min="21" max="21" width="7.125" style="164" hidden="1" customWidth="1"/>
    <col min="22" max="22" width="2.75390625" style="164" hidden="1" customWidth="1"/>
    <col min="23" max="23" width="7.875" style="164" hidden="1" customWidth="1"/>
    <col min="24" max="24" width="6.375" style="164" hidden="1" customWidth="1"/>
    <col min="25" max="25" width="7.125" style="164" hidden="1" customWidth="1"/>
    <col min="26" max="28" width="8.50390625" style="165" hidden="1" customWidth="1"/>
    <col min="29" max="29" width="8.50390625" style="159" hidden="1" customWidth="1"/>
    <col min="30" max="36" width="11.25390625" style="159" hidden="1" customWidth="1"/>
    <col min="37" max="37" width="0" style="166" hidden="1" customWidth="1"/>
    <col min="38" max="38" width="11.25390625" style="163" customWidth="1"/>
    <col min="39" max="39" width="13.00390625" style="163" bestFit="1" customWidth="1"/>
    <col min="40" max="40" width="10.125" style="163" bestFit="1" customWidth="1"/>
    <col min="41" max="42" width="11.25390625" style="165" customWidth="1"/>
    <col min="43" max="16384" width="11.25390625" style="159" customWidth="1"/>
  </cols>
  <sheetData>
    <row r="1" spans="1:17" ht="12.75">
      <c r="A1" s="158"/>
      <c r="P1" s="161" t="s">
        <v>239</v>
      </c>
      <c r="Q1" s="158"/>
    </row>
    <row r="2" spans="1:4" ht="12.75" hidden="1">
      <c r="A2" s="242" t="s">
        <v>60</v>
      </c>
      <c r="B2" s="239"/>
      <c r="C2" s="239"/>
      <c r="D2" s="239"/>
    </row>
    <row r="3" spans="1:4" ht="12.75" hidden="1">
      <c r="A3" s="239"/>
      <c r="B3" s="239"/>
      <c r="C3" s="239"/>
      <c r="D3" s="239"/>
    </row>
    <row r="4" ht="12.75" hidden="1">
      <c r="A4" s="168"/>
    </row>
    <row r="5" ht="12.75" hidden="1">
      <c r="A5" s="168"/>
    </row>
    <row r="6" spans="1:16" ht="12.75">
      <c r="A6" s="252" t="s">
        <v>246</v>
      </c>
      <c r="B6" s="239"/>
      <c r="C6" s="239"/>
      <c r="D6" s="239"/>
      <c r="E6" s="239"/>
      <c r="F6" s="239"/>
      <c r="G6" s="239"/>
      <c r="H6" s="239"/>
      <c r="I6" s="239"/>
      <c r="J6" s="239"/>
      <c r="K6" s="239"/>
      <c r="L6" s="239"/>
      <c r="M6" s="239"/>
      <c r="N6" s="239"/>
      <c r="O6" s="239"/>
      <c r="P6" s="239"/>
    </row>
    <row r="7" spans="1:16" ht="12.75">
      <c r="A7" s="253" t="str">
        <f>+'B01.Chuyển nguồn'!A3:D3</f>
        <v>  (Kèm theo Nghị quyết số 119/NQ-HĐND ngày 30 tháng 5 năm 2024 của HĐND huyện Bắc Sơn)</v>
      </c>
      <c r="B7" s="239"/>
      <c r="C7" s="239"/>
      <c r="D7" s="239"/>
      <c r="E7" s="239"/>
      <c r="F7" s="239"/>
      <c r="G7" s="239"/>
      <c r="H7" s="239"/>
      <c r="I7" s="239"/>
      <c r="J7" s="239"/>
      <c r="K7" s="239"/>
      <c r="L7" s="239"/>
      <c r="M7" s="239"/>
      <c r="N7" s="239"/>
      <c r="O7" s="239"/>
      <c r="P7" s="239"/>
    </row>
    <row r="8" ht="12.75">
      <c r="A8" s="168"/>
    </row>
    <row r="9" spans="1:16" ht="12.75">
      <c r="A9" s="254" t="s">
        <v>61</v>
      </c>
      <c r="B9" s="239"/>
      <c r="C9" s="239"/>
      <c r="D9" s="239"/>
      <c r="E9" s="239"/>
      <c r="F9" s="239"/>
      <c r="G9" s="239"/>
      <c r="H9" s="239"/>
      <c r="I9" s="239"/>
      <c r="J9" s="239"/>
      <c r="K9" s="239"/>
      <c r="L9" s="239"/>
      <c r="M9" s="239"/>
      <c r="N9" s="239"/>
      <c r="O9" s="239"/>
      <c r="P9" s="239"/>
    </row>
    <row r="10" spans="1:40" ht="12.75">
      <c r="A10" s="250" t="s">
        <v>0</v>
      </c>
      <c r="B10" s="250" t="s">
        <v>1</v>
      </c>
      <c r="C10" s="250" t="s">
        <v>62</v>
      </c>
      <c r="D10" s="250" t="s">
        <v>63</v>
      </c>
      <c r="E10" s="250" t="s">
        <v>64</v>
      </c>
      <c r="F10" s="250" t="s">
        <v>65</v>
      </c>
      <c r="G10" s="250" t="s">
        <v>66</v>
      </c>
      <c r="H10" s="250" t="s">
        <v>67</v>
      </c>
      <c r="I10" s="251"/>
      <c r="J10" s="251"/>
      <c r="K10" s="250" t="s">
        <v>68</v>
      </c>
      <c r="L10" s="250" t="s">
        <v>69</v>
      </c>
      <c r="M10" s="250" t="s">
        <v>132</v>
      </c>
      <c r="N10" s="251"/>
      <c r="O10" s="251"/>
      <c r="P10" s="250" t="s">
        <v>151</v>
      </c>
      <c r="Q10" s="250" t="s">
        <v>3</v>
      </c>
      <c r="S10" s="162"/>
      <c r="T10" s="164"/>
      <c r="Y10" s="165"/>
      <c r="AB10" s="159"/>
      <c r="AM10" s="163" t="s">
        <v>70</v>
      </c>
      <c r="AN10" s="163" t="s">
        <v>71</v>
      </c>
    </row>
    <row r="11" spans="1:28" ht="12.75">
      <c r="A11" s="251"/>
      <c r="B11" s="251"/>
      <c r="C11" s="251"/>
      <c r="D11" s="251"/>
      <c r="E11" s="251"/>
      <c r="F11" s="251"/>
      <c r="G11" s="251"/>
      <c r="H11" s="250" t="s">
        <v>72</v>
      </c>
      <c r="I11" s="250" t="s">
        <v>73</v>
      </c>
      <c r="J11" s="251"/>
      <c r="K11" s="251"/>
      <c r="L11" s="251"/>
      <c r="M11" s="250" t="s">
        <v>74</v>
      </c>
      <c r="N11" s="250" t="s">
        <v>75</v>
      </c>
      <c r="O11" s="251"/>
      <c r="P11" s="251"/>
      <c r="Q11" s="251"/>
      <c r="S11" s="162"/>
      <c r="T11" s="164"/>
      <c r="Y11" s="165"/>
      <c r="AB11" s="159"/>
    </row>
    <row r="12" spans="1:28" ht="39">
      <c r="A12" s="251"/>
      <c r="B12" s="251"/>
      <c r="C12" s="251"/>
      <c r="D12" s="251"/>
      <c r="E12" s="251"/>
      <c r="F12" s="251"/>
      <c r="G12" s="251"/>
      <c r="H12" s="251"/>
      <c r="I12" s="169" t="s">
        <v>74</v>
      </c>
      <c r="J12" s="169" t="s">
        <v>76</v>
      </c>
      <c r="K12" s="251"/>
      <c r="L12" s="251"/>
      <c r="M12" s="251"/>
      <c r="N12" s="169" t="s">
        <v>77</v>
      </c>
      <c r="O12" s="170" t="s">
        <v>78</v>
      </c>
      <c r="P12" s="251"/>
      <c r="Q12" s="251"/>
      <c r="S12" s="162"/>
      <c r="T12" s="164"/>
      <c r="Y12" s="165"/>
      <c r="AB12" s="159"/>
    </row>
    <row r="13" spans="1:28" ht="12.75">
      <c r="A13" s="169">
        <v>1</v>
      </c>
      <c r="B13" s="169">
        <v>2</v>
      </c>
      <c r="C13" s="169">
        <v>3</v>
      </c>
      <c r="D13" s="169">
        <v>4</v>
      </c>
      <c r="E13" s="169">
        <v>5</v>
      </c>
      <c r="F13" s="169">
        <v>6</v>
      </c>
      <c r="G13" s="169">
        <v>7</v>
      </c>
      <c r="H13" s="169">
        <v>8</v>
      </c>
      <c r="I13" s="169">
        <v>9</v>
      </c>
      <c r="J13" s="169">
        <v>10</v>
      </c>
      <c r="K13" s="169">
        <v>11</v>
      </c>
      <c r="L13" s="169">
        <v>12</v>
      </c>
      <c r="M13" s="169">
        <v>13</v>
      </c>
      <c r="N13" s="169">
        <v>14</v>
      </c>
      <c r="O13" s="170">
        <v>15</v>
      </c>
      <c r="P13" s="169">
        <v>16</v>
      </c>
      <c r="Q13" s="169"/>
      <c r="S13" s="162"/>
      <c r="T13" s="164"/>
      <c r="Y13" s="165"/>
      <c r="AB13" s="159"/>
    </row>
    <row r="14" spans="1:28" ht="25.5">
      <c r="A14" s="169" t="s">
        <v>6</v>
      </c>
      <c r="B14" s="171" t="s">
        <v>79</v>
      </c>
      <c r="C14" s="172"/>
      <c r="D14" s="172"/>
      <c r="E14" s="172"/>
      <c r="F14" s="172"/>
      <c r="G14" s="172"/>
      <c r="H14" s="172"/>
      <c r="I14" s="2"/>
      <c r="J14" s="2"/>
      <c r="K14" s="2"/>
      <c r="L14" s="2"/>
      <c r="M14" s="2"/>
      <c r="N14" s="2"/>
      <c r="O14" s="3"/>
      <c r="P14" s="172"/>
      <c r="Q14" s="172"/>
      <c r="S14" s="162"/>
      <c r="T14" s="164"/>
      <c r="Y14" s="165"/>
      <c r="AB14" s="159"/>
    </row>
    <row r="15" spans="1:28" ht="12.75" hidden="1">
      <c r="A15" s="172"/>
      <c r="B15" s="169" t="s">
        <v>80</v>
      </c>
      <c r="C15" s="172"/>
      <c r="D15" s="172"/>
      <c r="E15" s="172"/>
      <c r="F15" s="172"/>
      <c r="G15" s="172"/>
      <c r="H15" s="172"/>
      <c r="I15" s="2"/>
      <c r="J15" s="2"/>
      <c r="K15" s="2"/>
      <c r="L15" s="2"/>
      <c r="M15" s="2"/>
      <c r="N15" s="2"/>
      <c r="O15" s="3"/>
      <c r="P15" s="172"/>
      <c r="Q15" s="172"/>
      <c r="S15" s="162"/>
      <c r="T15" s="164"/>
      <c r="Y15" s="165"/>
      <c r="AB15" s="159"/>
    </row>
    <row r="16" spans="1:28" ht="12.75" hidden="1">
      <c r="A16" s="172"/>
      <c r="B16" s="169" t="s">
        <v>81</v>
      </c>
      <c r="C16" s="172"/>
      <c r="D16" s="172"/>
      <c r="E16" s="172"/>
      <c r="F16" s="172"/>
      <c r="G16" s="172"/>
      <c r="H16" s="172"/>
      <c r="I16" s="2"/>
      <c r="J16" s="2"/>
      <c r="K16" s="2"/>
      <c r="L16" s="2"/>
      <c r="M16" s="2"/>
      <c r="N16" s="2"/>
      <c r="O16" s="3"/>
      <c r="P16" s="172"/>
      <c r="Q16" s="172"/>
      <c r="S16" s="162"/>
      <c r="T16" s="164"/>
      <c r="Y16" s="165"/>
      <c r="AB16" s="159"/>
    </row>
    <row r="17" spans="1:28" ht="27" hidden="1">
      <c r="A17" s="172"/>
      <c r="B17" s="173" t="s">
        <v>82</v>
      </c>
      <c r="C17" s="172"/>
      <c r="D17" s="172"/>
      <c r="E17" s="172"/>
      <c r="F17" s="172"/>
      <c r="G17" s="172"/>
      <c r="H17" s="172"/>
      <c r="I17" s="2"/>
      <c r="J17" s="2"/>
      <c r="K17" s="2"/>
      <c r="L17" s="2"/>
      <c r="M17" s="2"/>
      <c r="N17" s="2"/>
      <c r="O17" s="3"/>
      <c r="P17" s="172"/>
      <c r="Q17" s="172"/>
      <c r="S17" s="162"/>
      <c r="T17" s="164"/>
      <c r="Y17" s="165"/>
      <c r="AB17" s="159"/>
    </row>
    <row r="18" spans="1:28" ht="27" hidden="1">
      <c r="A18" s="172"/>
      <c r="B18" s="173" t="s">
        <v>83</v>
      </c>
      <c r="C18" s="172"/>
      <c r="D18" s="172"/>
      <c r="E18" s="172"/>
      <c r="F18" s="172"/>
      <c r="G18" s="172"/>
      <c r="H18" s="172"/>
      <c r="I18" s="2"/>
      <c r="J18" s="2"/>
      <c r="K18" s="2"/>
      <c r="L18" s="2"/>
      <c r="M18" s="2"/>
      <c r="N18" s="2"/>
      <c r="O18" s="3"/>
      <c r="P18" s="172"/>
      <c r="Q18" s="172"/>
      <c r="S18" s="162"/>
      <c r="T18" s="164"/>
      <c r="Y18" s="165"/>
      <c r="AB18" s="159"/>
    </row>
    <row r="19" spans="1:28" ht="12.75" hidden="1">
      <c r="A19" s="169" t="s">
        <v>20</v>
      </c>
      <c r="B19" s="171" t="s">
        <v>84</v>
      </c>
      <c r="C19" s="172"/>
      <c r="D19" s="172"/>
      <c r="E19" s="172"/>
      <c r="F19" s="172"/>
      <c r="G19" s="172"/>
      <c r="H19" s="172"/>
      <c r="I19" s="2"/>
      <c r="J19" s="2"/>
      <c r="K19" s="2"/>
      <c r="L19" s="2"/>
      <c r="M19" s="2"/>
      <c r="N19" s="2"/>
      <c r="O19" s="3"/>
      <c r="P19" s="172"/>
      <c r="Q19" s="172"/>
      <c r="S19" s="162"/>
      <c r="T19" s="164"/>
      <c r="Y19" s="165"/>
      <c r="AB19" s="159"/>
    </row>
    <row r="20" spans="1:28" ht="12.75" hidden="1">
      <c r="A20" s="172"/>
      <c r="B20" s="169" t="s">
        <v>80</v>
      </c>
      <c r="C20" s="172"/>
      <c r="D20" s="172"/>
      <c r="E20" s="172"/>
      <c r="F20" s="172"/>
      <c r="G20" s="172"/>
      <c r="H20" s="172"/>
      <c r="I20" s="2"/>
      <c r="J20" s="2"/>
      <c r="K20" s="2"/>
      <c r="L20" s="2"/>
      <c r="M20" s="2"/>
      <c r="N20" s="2"/>
      <c r="O20" s="3"/>
      <c r="P20" s="172"/>
      <c r="Q20" s="172"/>
      <c r="S20" s="162"/>
      <c r="T20" s="164"/>
      <c r="Y20" s="165"/>
      <c r="AB20" s="159"/>
    </row>
    <row r="21" spans="1:28" ht="12.75" hidden="1">
      <c r="A21" s="172"/>
      <c r="B21" s="169" t="s">
        <v>81</v>
      </c>
      <c r="C21" s="172"/>
      <c r="D21" s="172"/>
      <c r="E21" s="172"/>
      <c r="F21" s="172"/>
      <c r="G21" s="172"/>
      <c r="H21" s="172"/>
      <c r="I21" s="2"/>
      <c r="J21" s="2"/>
      <c r="K21" s="2"/>
      <c r="L21" s="2"/>
      <c r="M21" s="2"/>
      <c r="N21" s="2"/>
      <c r="O21" s="3"/>
      <c r="P21" s="172"/>
      <c r="Q21" s="172"/>
      <c r="S21" s="162"/>
      <c r="T21" s="164"/>
      <c r="Y21" s="165"/>
      <c r="AB21" s="159"/>
    </row>
    <row r="22" spans="1:28" ht="27" hidden="1">
      <c r="A22" s="172"/>
      <c r="B22" s="173" t="s">
        <v>82</v>
      </c>
      <c r="C22" s="172"/>
      <c r="D22" s="172"/>
      <c r="E22" s="172"/>
      <c r="F22" s="172"/>
      <c r="G22" s="172"/>
      <c r="H22" s="172"/>
      <c r="I22" s="2"/>
      <c r="J22" s="2"/>
      <c r="K22" s="2"/>
      <c r="L22" s="2"/>
      <c r="M22" s="2"/>
      <c r="N22" s="2"/>
      <c r="O22" s="3"/>
      <c r="P22" s="172"/>
      <c r="Q22" s="172"/>
      <c r="S22" s="162"/>
      <c r="T22" s="164"/>
      <c r="Y22" s="165"/>
      <c r="AB22" s="159"/>
    </row>
    <row r="23" spans="1:28" ht="27" hidden="1">
      <c r="A23" s="172"/>
      <c r="B23" s="173" t="s">
        <v>83</v>
      </c>
      <c r="C23" s="172"/>
      <c r="D23" s="172"/>
      <c r="E23" s="172"/>
      <c r="F23" s="172"/>
      <c r="G23" s="172"/>
      <c r="H23" s="172"/>
      <c r="I23" s="2"/>
      <c r="J23" s="2"/>
      <c r="K23" s="2"/>
      <c r="L23" s="2"/>
      <c r="M23" s="2"/>
      <c r="N23" s="2"/>
      <c r="O23" s="3"/>
      <c r="P23" s="172"/>
      <c r="Q23" s="172"/>
      <c r="S23" s="162"/>
      <c r="T23" s="164"/>
      <c r="Y23" s="165"/>
      <c r="AB23" s="159"/>
    </row>
    <row r="24" spans="1:28" ht="25.5" hidden="1">
      <c r="A24" s="169">
        <v>1</v>
      </c>
      <c r="B24" s="171" t="s">
        <v>85</v>
      </c>
      <c r="C24" s="172"/>
      <c r="D24" s="172"/>
      <c r="E24" s="172"/>
      <c r="F24" s="172"/>
      <c r="G24" s="172"/>
      <c r="H24" s="172"/>
      <c r="I24" s="2"/>
      <c r="J24" s="2"/>
      <c r="K24" s="2"/>
      <c r="L24" s="2"/>
      <c r="M24" s="2"/>
      <c r="N24" s="2"/>
      <c r="O24" s="3"/>
      <c r="P24" s="172"/>
      <c r="Q24" s="172"/>
      <c r="S24" s="162"/>
      <c r="T24" s="164"/>
      <c r="Y24" s="165"/>
      <c r="AB24" s="159"/>
    </row>
    <row r="25" spans="1:28" ht="12.75" hidden="1">
      <c r="A25" s="172"/>
      <c r="B25" s="171" t="s">
        <v>86</v>
      </c>
      <c r="C25" s="172"/>
      <c r="D25" s="172"/>
      <c r="E25" s="172"/>
      <c r="F25" s="172"/>
      <c r="G25" s="172"/>
      <c r="H25" s="172"/>
      <c r="I25" s="2"/>
      <c r="J25" s="2"/>
      <c r="K25" s="2"/>
      <c r="L25" s="2"/>
      <c r="M25" s="2"/>
      <c r="N25" s="2"/>
      <c r="O25" s="3"/>
      <c r="P25" s="172"/>
      <c r="Q25" s="172"/>
      <c r="S25" s="162"/>
      <c r="T25" s="164"/>
      <c r="Y25" s="165"/>
      <c r="AB25" s="159"/>
    </row>
    <row r="26" spans="1:28" ht="12.75" hidden="1">
      <c r="A26" s="172"/>
      <c r="B26" s="172" t="s">
        <v>80</v>
      </c>
      <c r="C26" s="172"/>
      <c r="D26" s="172"/>
      <c r="E26" s="172"/>
      <c r="F26" s="172"/>
      <c r="G26" s="172"/>
      <c r="H26" s="172"/>
      <c r="I26" s="2"/>
      <c r="J26" s="2"/>
      <c r="K26" s="2"/>
      <c r="L26" s="2"/>
      <c r="M26" s="2"/>
      <c r="N26" s="2"/>
      <c r="O26" s="3"/>
      <c r="P26" s="172"/>
      <c r="Q26" s="172"/>
      <c r="S26" s="162"/>
      <c r="T26" s="164"/>
      <c r="Y26" s="165"/>
      <c r="AB26" s="159"/>
    </row>
    <row r="27" spans="1:28" ht="12.75" hidden="1">
      <c r="A27" s="172"/>
      <c r="B27" s="172" t="s">
        <v>81</v>
      </c>
      <c r="C27" s="172"/>
      <c r="D27" s="172"/>
      <c r="E27" s="172"/>
      <c r="F27" s="172"/>
      <c r="G27" s="172"/>
      <c r="H27" s="172"/>
      <c r="I27" s="2"/>
      <c r="J27" s="2"/>
      <c r="K27" s="2"/>
      <c r="L27" s="2"/>
      <c r="M27" s="2"/>
      <c r="N27" s="2"/>
      <c r="O27" s="3"/>
      <c r="P27" s="172"/>
      <c r="Q27" s="172"/>
      <c r="S27" s="162"/>
      <c r="T27" s="164"/>
      <c r="Y27" s="165"/>
      <c r="AB27" s="159"/>
    </row>
    <row r="28" spans="1:28" ht="25.5" hidden="1">
      <c r="A28" s="172"/>
      <c r="B28" s="174" t="s">
        <v>82</v>
      </c>
      <c r="C28" s="172"/>
      <c r="D28" s="172"/>
      <c r="E28" s="172"/>
      <c r="F28" s="172"/>
      <c r="G28" s="172"/>
      <c r="H28" s="172"/>
      <c r="I28" s="2"/>
      <c r="J28" s="2"/>
      <c r="K28" s="2"/>
      <c r="L28" s="2"/>
      <c r="M28" s="2"/>
      <c r="N28" s="2"/>
      <c r="O28" s="3"/>
      <c r="P28" s="172"/>
      <c r="Q28" s="172"/>
      <c r="S28" s="162"/>
      <c r="T28" s="164"/>
      <c r="Y28" s="165"/>
      <c r="AB28" s="159"/>
    </row>
    <row r="29" spans="1:28" ht="25.5" hidden="1">
      <c r="A29" s="172"/>
      <c r="B29" s="174" t="s">
        <v>83</v>
      </c>
      <c r="C29" s="172"/>
      <c r="D29" s="172"/>
      <c r="E29" s="172"/>
      <c r="F29" s="172"/>
      <c r="G29" s="172"/>
      <c r="H29" s="172"/>
      <c r="I29" s="2"/>
      <c r="J29" s="2"/>
      <c r="K29" s="2"/>
      <c r="L29" s="2"/>
      <c r="M29" s="2"/>
      <c r="N29" s="2"/>
      <c r="O29" s="3"/>
      <c r="P29" s="172"/>
      <c r="Q29" s="172"/>
      <c r="S29" s="162"/>
      <c r="T29" s="164"/>
      <c r="Y29" s="165"/>
      <c r="AB29" s="159"/>
    </row>
    <row r="30" spans="1:28" ht="12.75" hidden="1">
      <c r="A30" s="172"/>
      <c r="B30" s="175" t="s">
        <v>87</v>
      </c>
      <c r="C30" s="172"/>
      <c r="D30" s="172"/>
      <c r="E30" s="172"/>
      <c r="F30" s="172"/>
      <c r="G30" s="172"/>
      <c r="H30" s="172"/>
      <c r="I30" s="2"/>
      <c r="J30" s="2"/>
      <c r="K30" s="2"/>
      <c r="L30" s="2"/>
      <c r="M30" s="2"/>
      <c r="N30" s="2"/>
      <c r="O30" s="3"/>
      <c r="P30" s="172"/>
      <c r="Q30" s="172"/>
      <c r="S30" s="162"/>
      <c r="T30" s="164"/>
      <c r="Y30" s="165"/>
      <c r="AB30" s="159"/>
    </row>
    <row r="31" spans="1:28" ht="12.75" hidden="1">
      <c r="A31" s="172"/>
      <c r="B31" s="172" t="s">
        <v>80</v>
      </c>
      <c r="C31" s="172"/>
      <c r="D31" s="172"/>
      <c r="E31" s="172"/>
      <c r="F31" s="172"/>
      <c r="G31" s="172"/>
      <c r="H31" s="172"/>
      <c r="I31" s="2"/>
      <c r="J31" s="2"/>
      <c r="K31" s="2"/>
      <c r="L31" s="2"/>
      <c r="M31" s="2"/>
      <c r="N31" s="2"/>
      <c r="O31" s="3"/>
      <c r="P31" s="172"/>
      <c r="Q31" s="172"/>
      <c r="S31" s="162"/>
      <c r="T31" s="164"/>
      <c r="Y31" s="165"/>
      <c r="AB31" s="159"/>
    </row>
    <row r="32" spans="1:28" ht="12.75" hidden="1">
      <c r="A32" s="172"/>
      <c r="B32" s="172" t="s">
        <v>81</v>
      </c>
      <c r="C32" s="172"/>
      <c r="D32" s="172"/>
      <c r="E32" s="172"/>
      <c r="F32" s="172"/>
      <c r="G32" s="172"/>
      <c r="H32" s="172"/>
      <c r="I32" s="2"/>
      <c r="J32" s="2"/>
      <c r="K32" s="2"/>
      <c r="L32" s="2"/>
      <c r="M32" s="2"/>
      <c r="N32" s="2"/>
      <c r="O32" s="3"/>
      <c r="P32" s="172"/>
      <c r="Q32" s="172"/>
      <c r="S32" s="162"/>
      <c r="T32" s="164"/>
      <c r="Y32" s="165"/>
      <c r="AB32" s="159"/>
    </row>
    <row r="33" spans="1:28" ht="25.5" hidden="1">
      <c r="A33" s="172"/>
      <c r="B33" s="174" t="s">
        <v>82</v>
      </c>
      <c r="C33" s="172"/>
      <c r="D33" s="172"/>
      <c r="E33" s="172"/>
      <c r="F33" s="172"/>
      <c r="G33" s="172"/>
      <c r="H33" s="172"/>
      <c r="I33" s="2"/>
      <c r="J33" s="2"/>
      <c r="K33" s="2"/>
      <c r="L33" s="2"/>
      <c r="M33" s="2"/>
      <c r="N33" s="2"/>
      <c r="O33" s="3"/>
      <c r="P33" s="172"/>
      <c r="Q33" s="172"/>
      <c r="S33" s="162"/>
      <c r="T33" s="164"/>
      <c r="Y33" s="165"/>
      <c r="AB33" s="159"/>
    </row>
    <row r="34" spans="1:28" ht="25.5" hidden="1">
      <c r="A34" s="172"/>
      <c r="B34" s="174" t="s">
        <v>83</v>
      </c>
      <c r="C34" s="172"/>
      <c r="D34" s="172"/>
      <c r="E34" s="172"/>
      <c r="F34" s="172"/>
      <c r="G34" s="172"/>
      <c r="H34" s="172"/>
      <c r="I34" s="2"/>
      <c r="J34" s="2"/>
      <c r="K34" s="2"/>
      <c r="L34" s="2"/>
      <c r="M34" s="2"/>
      <c r="N34" s="2"/>
      <c r="O34" s="3"/>
      <c r="P34" s="172"/>
      <c r="Q34" s="172"/>
      <c r="S34" s="162"/>
      <c r="T34" s="164"/>
      <c r="Y34" s="165"/>
      <c r="AB34" s="159"/>
    </row>
    <row r="35" spans="1:28" ht="26.25" customHeight="1" hidden="1">
      <c r="A35" s="172">
        <v>2</v>
      </c>
      <c r="B35" s="175" t="s">
        <v>88</v>
      </c>
      <c r="C35" s="172"/>
      <c r="D35" s="172"/>
      <c r="E35" s="172"/>
      <c r="F35" s="172"/>
      <c r="G35" s="172"/>
      <c r="H35" s="172"/>
      <c r="I35" s="2"/>
      <c r="J35" s="2"/>
      <c r="K35" s="2"/>
      <c r="L35" s="2"/>
      <c r="M35" s="2"/>
      <c r="N35" s="2"/>
      <c r="O35" s="3"/>
      <c r="P35" s="172"/>
      <c r="Q35" s="172"/>
      <c r="S35" s="162"/>
      <c r="T35" s="164"/>
      <c r="Y35" s="165"/>
      <c r="AB35" s="159"/>
    </row>
    <row r="36" spans="1:28" ht="12.75" hidden="1">
      <c r="A36" s="169"/>
      <c r="B36" s="175" t="s">
        <v>89</v>
      </c>
      <c r="C36" s="172"/>
      <c r="D36" s="172"/>
      <c r="E36" s="172"/>
      <c r="F36" s="172"/>
      <c r="G36" s="172"/>
      <c r="H36" s="172"/>
      <c r="I36" s="2"/>
      <c r="J36" s="2"/>
      <c r="K36" s="2"/>
      <c r="L36" s="2"/>
      <c r="M36" s="2"/>
      <c r="N36" s="2"/>
      <c r="O36" s="3"/>
      <c r="P36" s="172"/>
      <c r="Q36" s="172"/>
      <c r="S36" s="162"/>
      <c r="T36" s="164"/>
      <c r="Y36" s="165"/>
      <c r="AB36" s="159"/>
    </row>
    <row r="37" spans="1:28" ht="12.75" hidden="1">
      <c r="A37" s="172"/>
      <c r="B37" s="175" t="s">
        <v>90</v>
      </c>
      <c r="C37" s="172"/>
      <c r="D37" s="172"/>
      <c r="E37" s="172"/>
      <c r="F37" s="172"/>
      <c r="G37" s="172"/>
      <c r="H37" s="172"/>
      <c r="I37" s="2"/>
      <c r="J37" s="2"/>
      <c r="K37" s="2"/>
      <c r="L37" s="4" t="s">
        <v>91</v>
      </c>
      <c r="M37" s="4" t="s">
        <v>91</v>
      </c>
      <c r="N37" s="4" t="s">
        <v>91</v>
      </c>
      <c r="O37" s="5" t="s">
        <v>91</v>
      </c>
      <c r="P37" s="169" t="s">
        <v>91</v>
      </c>
      <c r="Q37" s="169"/>
      <c r="S37" s="162"/>
      <c r="T37" s="164"/>
      <c r="Y37" s="165"/>
      <c r="AB37" s="159"/>
    </row>
    <row r="38" spans="1:28" ht="12.75" hidden="1">
      <c r="A38" s="172"/>
      <c r="B38" s="175" t="s">
        <v>80</v>
      </c>
      <c r="C38" s="172"/>
      <c r="D38" s="172"/>
      <c r="E38" s="172"/>
      <c r="F38" s="172"/>
      <c r="G38" s="172"/>
      <c r="H38" s="172"/>
      <c r="I38" s="2"/>
      <c r="J38" s="2"/>
      <c r="K38" s="2"/>
      <c r="L38" s="2"/>
      <c r="M38" s="2"/>
      <c r="N38" s="2"/>
      <c r="O38" s="3"/>
      <c r="P38" s="172"/>
      <c r="Q38" s="172"/>
      <c r="S38" s="162"/>
      <c r="T38" s="164"/>
      <c r="Y38" s="165"/>
      <c r="AB38" s="159"/>
    </row>
    <row r="39" spans="1:28" ht="12.75" hidden="1">
      <c r="A39" s="172"/>
      <c r="B39" s="175" t="s">
        <v>81</v>
      </c>
      <c r="C39" s="172"/>
      <c r="D39" s="172"/>
      <c r="E39" s="172"/>
      <c r="F39" s="172"/>
      <c r="G39" s="172"/>
      <c r="H39" s="172"/>
      <c r="I39" s="2"/>
      <c r="J39" s="2"/>
      <c r="K39" s="2"/>
      <c r="L39" s="2"/>
      <c r="M39" s="2"/>
      <c r="N39" s="2"/>
      <c r="O39" s="3"/>
      <c r="P39" s="172"/>
      <c r="Q39" s="172"/>
      <c r="S39" s="162"/>
      <c r="T39" s="164"/>
      <c r="Y39" s="165"/>
      <c r="AB39" s="159"/>
    </row>
    <row r="40" spans="1:28" ht="25.5" hidden="1">
      <c r="A40" s="172"/>
      <c r="B40" s="174" t="s">
        <v>92</v>
      </c>
      <c r="C40" s="172"/>
      <c r="D40" s="172"/>
      <c r="E40" s="172"/>
      <c r="F40" s="172"/>
      <c r="G40" s="172"/>
      <c r="H40" s="172"/>
      <c r="I40" s="2"/>
      <c r="J40" s="2"/>
      <c r="K40" s="2"/>
      <c r="L40" s="2"/>
      <c r="M40" s="2"/>
      <c r="N40" s="2"/>
      <c r="O40" s="3"/>
      <c r="P40" s="172"/>
      <c r="Q40" s="172"/>
      <c r="S40" s="162"/>
      <c r="T40" s="164"/>
      <c r="Y40" s="165"/>
      <c r="AB40" s="159"/>
    </row>
    <row r="41" spans="1:28" ht="25.5" hidden="1">
      <c r="A41" s="172"/>
      <c r="B41" s="174" t="s">
        <v>83</v>
      </c>
      <c r="C41" s="172"/>
      <c r="D41" s="172"/>
      <c r="E41" s="172"/>
      <c r="F41" s="172"/>
      <c r="G41" s="172"/>
      <c r="H41" s="172"/>
      <c r="I41" s="2"/>
      <c r="J41" s="2"/>
      <c r="K41" s="2"/>
      <c r="L41" s="2"/>
      <c r="M41" s="2"/>
      <c r="N41" s="2"/>
      <c r="O41" s="3"/>
      <c r="P41" s="172"/>
      <c r="Q41" s="172"/>
      <c r="S41" s="162"/>
      <c r="T41" s="164"/>
      <c r="Y41" s="165"/>
      <c r="AB41" s="159"/>
    </row>
    <row r="42" spans="1:28" ht="12.75" hidden="1">
      <c r="A42" s="172"/>
      <c r="B42" s="171" t="s">
        <v>89</v>
      </c>
      <c r="C42" s="172"/>
      <c r="D42" s="172"/>
      <c r="E42" s="172"/>
      <c r="F42" s="172"/>
      <c r="G42" s="172"/>
      <c r="H42" s="172"/>
      <c r="I42" s="2"/>
      <c r="J42" s="2"/>
      <c r="K42" s="2"/>
      <c r="L42" s="2"/>
      <c r="M42" s="2"/>
      <c r="N42" s="2"/>
      <c r="O42" s="3"/>
      <c r="P42" s="172"/>
      <c r="Q42" s="172"/>
      <c r="S42" s="162"/>
      <c r="T42" s="164"/>
      <c r="Y42" s="165"/>
      <c r="AB42" s="159"/>
    </row>
    <row r="43" spans="1:28" ht="25.5" hidden="1">
      <c r="A43" s="169">
        <v>3</v>
      </c>
      <c r="B43" s="171" t="s">
        <v>93</v>
      </c>
      <c r="C43" s="172"/>
      <c r="D43" s="172"/>
      <c r="E43" s="172"/>
      <c r="F43" s="172"/>
      <c r="G43" s="172"/>
      <c r="H43" s="172"/>
      <c r="I43" s="2"/>
      <c r="J43" s="2"/>
      <c r="K43" s="2"/>
      <c r="L43" s="2"/>
      <c r="M43" s="2"/>
      <c r="N43" s="2"/>
      <c r="O43" s="3"/>
      <c r="P43" s="172"/>
      <c r="Q43" s="172"/>
      <c r="S43" s="162"/>
      <c r="T43" s="164"/>
      <c r="Y43" s="165"/>
      <c r="AB43" s="159"/>
    </row>
    <row r="44" spans="1:28" ht="12.75" hidden="1">
      <c r="A44" s="172"/>
      <c r="B44" s="171" t="s">
        <v>94</v>
      </c>
      <c r="C44" s="172"/>
      <c r="D44" s="172"/>
      <c r="E44" s="172"/>
      <c r="F44" s="172"/>
      <c r="G44" s="172"/>
      <c r="H44" s="172"/>
      <c r="I44" s="2"/>
      <c r="J44" s="2"/>
      <c r="K44" s="2"/>
      <c r="L44" s="2"/>
      <c r="M44" s="2"/>
      <c r="N44" s="2"/>
      <c r="O44" s="3"/>
      <c r="P44" s="172"/>
      <c r="Q44" s="172"/>
      <c r="S44" s="162"/>
      <c r="T44" s="164"/>
      <c r="Y44" s="165"/>
      <c r="AB44" s="159"/>
    </row>
    <row r="45" spans="1:28" ht="12.75" hidden="1">
      <c r="A45" s="172"/>
      <c r="B45" s="175" t="s">
        <v>87</v>
      </c>
      <c r="C45" s="172"/>
      <c r="D45" s="172"/>
      <c r="E45" s="172"/>
      <c r="F45" s="172"/>
      <c r="G45" s="172"/>
      <c r="H45" s="172"/>
      <c r="I45" s="2"/>
      <c r="J45" s="2"/>
      <c r="K45" s="2"/>
      <c r="L45" s="2"/>
      <c r="M45" s="2"/>
      <c r="N45" s="2"/>
      <c r="O45" s="3"/>
      <c r="P45" s="172"/>
      <c r="Q45" s="172"/>
      <c r="S45" s="162"/>
      <c r="T45" s="164"/>
      <c r="Y45" s="165"/>
      <c r="AB45" s="159"/>
    </row>
    <row r="46" spans="1:28" ht="39" hidden="1">
      <c r="A46" s="169" t="s">
        <v>95</v>
      </c>
      <c r="B46" s="171" t="s">
        <v>96</v>
      </c>
      <c r="C46" s="172"/>
      <c r="D46" s="172"/>
      <c r="E46" s="172"/>
      <c r="F46" s="172"/>
      <c r="G46" s="172"/>
      <c r="H46" s="172"/>
      <c r="I46" s="2"/>
      <c r="J46" s="2"/>
      <c r="K46" s="2"/>
      <c r="L46" s="2"/>
      <c r="M46" s="2"/>
      <c r="N46" s="2"/>
      <c r="O46" s="3"/>
      <c r="P46" s="172"/>
      <c r="Q46" s="172"/>
      <c r="S46" s="162"/>
      <c r="T46" s="164"/>
      <c r="Y46" s="165"/>
      <c r="AB46" s="159"/>
    </row>
    <row r="47" spans="1:28" ht="12.75" hidden="1">
      <c r="A47" s="172"/>
      <c r="B47" s="175" t="s">
        <v>97</v>
      </c>
      <c r="C47" s="172"/>
      <c r="D47" s="172"/>
      <c r="E47" s="172"/>
      <c r="F47" s="172"/>
      <c r="G47" s="172"/>
      <c r="H47" s="172"/>
      <c r="I47" s="2"/>
      <c r="J47" s="2"/>
      <c r="K47" s="2"/>
      <c r="L47" s="2"/>
      <c r="M47" s="2"/>
      <c r="N47" s="2"/>
      <c r="O47" s="3"/>
      <c r="P47" s="172"/>
      <c r="Q47" s="172"/>
      <c r="S47" s="162"/>
      <c r="T47" s="164"/>
      <c r="Y47" s="165"/>
      <c r="AB47" s="159"/>
    </row>
    <row r="48" spans="1:28" ht="12.75" hidden="1">
      <c r="A48" s="172"/>
      <c r="B48" s="175" t="s">
        <v>87</v>
      </c>
      <c r="C48" s="172"/>
      <c r="D48" s="172"/>
      <c r="E48" s="172"/>
      <c r="F48" s="172"/>
      <c r="G48" s="172"/>
      <c r="H48" s="172"/>
      <c r="I48" s="2"/>
      <c r="J48" s="2"/>
      <c r="K48" s="2"/>
      <c r="L48" s="2"/>
      <c r="M48" s="2"/>
      <c r="N48" s="2"/>
      <c r="O48" s="3"/>
      <c r="P48" s="172"/>
      <c r="Q48" s="172"/>
      <c r="S48" s="162"/>
      <c r="T48" s="164"/>
      <c r="Y48" s="165"/>
      <c r="AB48" s="159"/>
    </row>
    <row r="49" spans="1:28" ht="12.75" hidden="1">
      <c r="A49" s="172"/>
      <c r="B49" s="175" t="s">
        <v>97</v>
      </c>
      <c r="C49" s="172"/>
      <c r="D49" s="172"/>
      <c r="E49" s="172"/>
      <c r="F49" s="172"/>
      <c r="G49" s="172"/>
      <c r="H49" s="172"/>
      <c r="I49" s="2"/>
      <c r="J49" s="2"/>
      <c r="K49" s="2"/>
      <c r="L49" s="2"/>
      <c r="M49" s="2"/>
      <c r="N49" s="2"/>
      <c r="O49" s="3"/>
      <c r="P49" s="172"/>
      <c r="Q49" s="172"/>
      <c r="S49" s="162"/>
      <c r="T49" s="164"/>
      <c r="Y49" s="165"/>
      <c r="AB49" s="159"/>
    </row>
    <row r="50" spans="1:28" ht="12.75" hidden="1">
      <c r="A50" s="172"/>
      <c r="B50" s="175" t="s">
        <v>98</v>
      </c>
      <c r="C50" s="172"/>
      <c r="D50" s="172"/>
      <c r="E50" s="172"/>
      <c r="F50" s="172"/>
      <c r="G50" s="172"/>
      <c r="H50" s="172"/>
      <c r="I50" s="2"/>
      <c r="J50" s="2"/>
      <c r="K50" s="2"/>
      <c r="L50" s="2"/>
      <c r="M50" s="2"/>
      <c r="N50" s="2"/>
      <c r="O50" s="3"/>
      <c r="P50" s="172"/>
      <c r="Q50" s="172"/>
      <c r="S50" s="162"/>
      <c r="T50" s="164"/>
      <c r="Y50" s="165"/>
      <c r="AB50" s="159"/>
    </row>
    <row r="51" spans="1:28" ht="12.75" hidden="1">
      <c r="A51" s="172"/>
      <c r="B51" s="175"/>
      <c r="C51" s="172"/>
      <c r="D51" s="172"/>
      <c r="E51" s="172"/>
      <c r="F51" s="172"/>
      <c r="G51" s="172"/>
      <c r="H51" s="172"/>
      <c r="I51" s="2"/>
      <c r="J51" s="2"/>
      <c r="K51" s="2"/>
      <c r="L51" s="2"/>
      <c r="M51" s="2"/>
      <c r="N51" s="2"/>
      <c r="O51" s="3"/>
      <c r="P51" s="172"/>
      <c r="Q51" s="172"/>
      <c r="S51" s="162"/>
      <c r="T51" s="164"/>
      <c r="Y51" s="165"/>
      <c r="AB51" s="159"/>
    </row>
    <row r="52" spans="1:28" ht="12.75">
      <c r="A52" s="169" t="s">
        <v>7</v>
      </c>
      <c r="B52" s="171" t="s">
        <v>99</v>
      </c>
      <c r="C52" s="172"/>
      <c r="D52" s="172"/>
      <c r="E52" s="172"/>
      <c r="F52" s="172"/>
      <c r="G52" s="172"/>
      <c r="H52" s="172"/>
      <c r="I52" s="4">
        <f aca="true" t="shared" si="0" ref="I52:O52">I82</f>
        <v>14500</v>
      </c>
      <c r="J52" s="4">
        <f t="shared" si="0"/>
        <v>14500</v>
      </c>
      <c r="K52" s="4">
        <f t="shared" si="0"/>
        <v>14500</v>
      </c>
      <c r="L52" s="4">
        <f t="shared" si="0"/>
        <v>9346</v>
      </c>
      <c r="M52" s="4">
        <f t="shared" si="0"/>
        <v>3827.6040780000003</v>
      </c>
      <c r="N52" s="4">
        <f t="shared" si="0"/>
        <v>2577</v>
      </c>
      <c r="O52" s="5">
        <f t="shared" si="0"/>
        <v>1250.604078</v>
      </c>
      <c r="P52" s="172"/>
      <c r="Q52" s="172"/>
      <c r="S52" s="162"/>
      <c r="T52" s="164"/>
      <c r="Y52" s="165"/>
      <c r="AB52" s="159"/>
    </row>
    <row r="53" spans="1:28" ht="12.75" hidden="1">
      <c r="A53" s="172"/>
      <c r="B53" s="169" t="s">
        <v>100</v>
      </c>
      <c r="C53" s="172"/>
      <c r="D53" s="172"/>
      <c r="E53" s="172"/>
      <c r="F53" s="172"/>
      <c r="G53" s="172"/>
      <c r="H53" s="172"/>
      <c r="I53" s="4"/>
      <c r="J53" s="4"/>
      <c r="K53" s="4"/>
      <c r="L53" s="4"/>
      <c r="M53" s="4"/>
      <c r="N53" s="4"/>
      <c r="O53" s="5"/>
      <c r="P53" s="172"/>
      <c r="Q53" s="172"/>
      <c r="S53" s="162"/>
      <c r="T53" s="164"/>
      <c r="Y53" s="165"/>
      <c r="AB53" s="159"/>
    </row>
    <row r="54" spans="1:28" ht="12.75" hidden="1">
      <c r="A54" s="172"/>
      <c r="B54" s="169" t="s">
        <v>80</v>
      </c>
      <c r="C54" s="172"/>
      <c r="D54" s="172"/>
      <c r="E54" s="172"/>
      <c r="F54" s="172"/>
      <c r="G54" s="172"/>
      <c r="H54" s="172"/>
      <c r="I54" s="4"/>
      <c r="J54" s="4"/>
      <c r="K54" s="4"/>
      <c r="L54" s="4"/>
      <c r="M54" s="4"/>
      <c r="N54" s="4"/>
      <c r="O54" s="5"/>
      <c r="P54" s="172"/>
      <c r="Q54" s="172"/>
      <c r="S54" s="162"/>
      <c r="T54" s="164"/>
      <c r="Y54" s="165"/>
      <c r="AB54" s="159"/>
    </row>
    <row r="55" spans="1:28" ht="12.75" hidden="1">
      <c r="A55" s="172"/>
      <c r="B55" s="169" t="s">
        <v>81</v>
      </c>
      <c r="C55" s="172"/>
      <c r="D55" s="172"/>
      <c r="E55" s="172"/>
      <c r="F55" s="172"/>
      <c r="G55" s="172"/>
      <c r="H55" s="172"/>
      <c r="I55" s="4"/>
      <c r="J55" s="4"/>
      <c r="K55" s="4"/>
      <c r="L55" s="4"/>
      <c r="M55" s="4"/>
      <c r="N55" s="4"/>
      <c r="O55" s="5"/>
      <c r="P55" s="172"/>
      <c r="Q55" s="172"/>
      <c r="S55" s="162"/>
      <c r="T55" s="164"/>
      <c r="Y55" s="165"/>
      <c r="AB55" s="159"/>
    </row>
    <row r="56" spans="1:28" ht="27" hidden="1">
      <c r="A56" s="172"/>
      <c r="B56" s="173" t="s">
        <v>82</v>
      </c>
      <c r="C56" s="172"/>
      <c r="D56" s="172"/>
      <c r="E56" s="172"/>
      <c r="F56" s="172"/>
      <c r="G56" s="172"/>
      <c r="H56" s="172"/>
      <c r="I56" s="4"/>
      <c r="J56" s="4"/>
      <c r="K56" s="4"/>
      <c r="L56" s="4"/>
      <c r="M56" s="4"/>
      <c r="N56" s="4"/>
      <c r="O56" s="5"/>
      <c r="P56" s="172"/>
      <c r="Q56" s="172"/>
      <c r="S56" s="162"/>
      <c r="T56" s="164"/>
      <c r="Y56" s="165"/>
      <c r="AB56" s="159"/>
    </row>
    <row r="57" spans="1:28" ht="27" hidden="1">
      <c r="A57" s="172"/>
      <c r="B57" s="173" t="s">
        <v>83</v>
      </c>
      <c r="C57" s="172"/>
      <c r="D57" s="172"/>
      <c r="E57" s="172"/>
      <c r="F57" s="172"/>
      <c r="G57" s="172"/>
      <c r="H57" s="172"/>
      <c r="I57" s="4"/>
      <c r="J57" s="4"/>
      <c r="K57" s="4"/>
      <c r="L57" s="4"/>
      <c r="M57" s="4"/>
      <c r="N57" s="4"/>
      <c r="O57" s="5"/>
      <c r="P57" s="172"/>
      <c r="Q57" s="172"/>
      <c r="S57" s="162"/>
      <c r="T57" s="164"/>
      <c r="Y57" s="165"/>
      <c r="AB57" s="159"/>
    </row>
    <row r="58" spans="1:28" ht="12.75" hidden="1">
      <c r="A58" s="169" t="s">
        <v>20</v>
      </c>
      <c r="B58" s="171" t="s">
        <v>84</v>
      </c>
      <c r="C58" s="172"/>
      <c r="D58" s="172"/>
      <c r="E58" s="172"/>
      <c r="F58" s="172"/>
      <c r="G58" s="172"/>
      <c r="H58" s="172"/>
      <c r="I58" s="4"/>
      <c r="J58" s="4"/>
      <c r="K58" s="4"/>
      <c r="L58" s="4"/>
      <c r="M58" s="4"/>
      <c r="N58" s="4"/>
      <c r="O58" s="5"/>
      <c r="P58" s="172"/>
      <c r="Q58" s="172"/>
      <c r="S58" s="162"/>
      <c r="T58" s="164"/>
      <c r="Y58" s="165"/>
      <c r="AB58" s="159"/>
    </row>
    <row r="59" spans="1:28" ht="12.75" hidden="1">
      <c r="A59" s="172"/>
      <c r="B59" s="169" t="s">
        <v>80</v>
      </c>
      <c r="C59" s="172"/>
      <c r="D59" s="172"/>
      <c r="E59" s="172"/>
      <c r="F59" s="172"/>
      <c r="G59" s="172"/>
      <c r="H59" s="172"/>
      <c r="I59" s="4"/>
      <c r="J59" s="4"/>
      <c r="K59" s="4"/>
      <c r="L59" s="4"/>
      <c r="M59" s="4"/>
      <c r="N59" s="4"/>
      <c r="O59" s="5"/>
      <c r="P59" s="172"/>
      <c r="Q59" s="172"/>
      <c r="S59" s="162"/>
      <c r="T59" s="164"/>
      <c r="Y59" s="165"/>
      <c r="AB59" s="159"/>
    </row>
    <row r="60" spans="1:28" ht="12.75" hidden="1">
      <c r="A60" s="172"/>
      <c r="B60" s="169" t="s">
        <v>81</v>
      </c>
      <c r="C60" s="172"/>
      <c r="D60" s="172"/>
      <c r="E60" s="172"/>
      <c r="F60" s="172"/>
      <c r="G60" s="172"/>
      <c r="H60" s="172"/>
      <c r="I60" s="4"/>
      <c r="J60" s="4"/>
      <c r="K60" s="4"/>
      <c r="L60" s="4"/>
      <c r="M60" s="4"/>
      <c r="N60" s="4"/>
      <c r="O60" s="5"/>
      <c r="P60" s="172"/>
      <c r="Q60" s="172"/>
      <c r="S60" s="162"/>
      <c r="T60" s="164"/>
      <c r="Y60" s="165"/>
      <c r="AB60" s="159"/>
    </row>
    <row r="61" spans="1:28" ht="27" hidden="1">
      <c r="A61" s="172"/>
      <c r="B61" s="173" t="s">
        <v>82</v>
      </c>
      <c r="C61" s="172"/>
      <c r="D61" s="172"/>
      <c r="E61" s="172"/>
      <c r="F61" s="172"/>
      <c r="G61" s="172"/>
      <c r="H61" s="172"/>
      <c r="I61" s="4"/>
      <c r="J61" s="4"/>
      <c r="K61" s="4"/>
      <c r="L61" s="4"/>
      <c r="M61" s="4"/>
      <c r="N61" s="4"/>
      <c r="O61" s="5"/>
      <c r="P61" s="172"/>
      <c r="Q61" s="172"/>
      <c r="S61" s="162"/>
      <c r="T61" s="164"/>
      <c r="Y61" s="165"/>
      <c r="AB61" s="159"/>
    </row>
    <row r="62" spans="1:28" ht="27" hidden="1">
      <c r="A62" s="172"/>
      <c r="B62" s="173" t="s">
        <v>83</v>
      </c>
      <c r="C62" s="172"/>
      <c r="D62" s="172"/>
      <c r="E62" s="172"/>
      <c r="F62" s="172"/>
      <c r="G62" s="172"/>
      <c r="H62" s="172"/>
      <c r="I62" s="4"/>
      <c r="J62" s="4"/>
      <c r="K62" s="4"/>
      <c r="L62" s="4"/>
      <c r="M62" s="4"/>
      <c r="N62" s="4"/>
      <c r="O62" s="5"/>
      <c r="P62" s="172"/>
      <c r="Q62" s="172"/>
      <c r="S62" s="162"/>
      <c r="T62" s="164"/>
      <c r="Y62" s="165"/>
      <c r="AB62" s="159"/>
    </row>
    <row r="63" spans="1:28" ht="25.5" hidden="1">
      <c r="A63" s="169">
        <v>1</v>
      </c>
      <c r="B63" s="171" t="s">
        <v>101</v>
      </c>
      <c r="C63" s="172"/>
      <c r="D63" s="172"/>
      <c r="E63" s="172"/>
      <c r="F63" s="172"/>
      <c r="G63" s="172"/>
      <c r="H63" s="172"/>
      <c r="I63" s="4"/>
      <c r="J63" s="4"/>
      <c r="K63" s="4"/>
      <c r="L63" s="4"/>
      <c r="M63" s="4"/>
      <c r="N63" s="4"/>
      <c r="O63" s="5"/>
      <c r="P63" s="172"/>
      <c r="Q63" s="172"/>
      <c r="S63" s="162"/>
      <c r="T63" s="164"/>
      <c r="Y63" s="165"/>
      <c r="AB63" s="159"/>
    </row>
    <row r="64" spans="1:28" ht="12.75" hidden="1">
      <c r="A64" s="172"/>
      <c r="B64" s="175" t="s">
        <v>86</v>
      </c>
      <c r="C64" s="172"/>
      <c r="D64" s="172"/>
      <c r="E64" s="172"/>
      <c r="F64" s="172"/>
      <c r="G64" s="172"/>
      <c r="H64" s="172"/>
      <c r="I64" s="4"/>
      <c r="J64" s="4"/>
      <c r="K64" s="4"/>
      <c r="L64" s="4"/>
      <c r="M64" s="4"/>
      <c r="N64" s="4"/>
      <c r="O64" s="5"/>
      <c r="P64" s="172"/>
      <c r="Q64" s="172"/>
      <c r="S64" s="162"/>
      <c r="T64" s="164"/>
      <c r="Y64" s="165"/>
      <c r="AB64" s="159"/>
    </row>
    <row r="65" spans="1:28" ht="12.75" hidden="1">
      <c r="A65" s="172"/>
      <c r="B65" s="175" t="s">
        <v>98</v>
      </c>
      <c r="C65" s="172"/>
      <c r="D65" s="172"/>
      <c r="E65" s="172"/>
      <c r="F65" s="172"/>
      <c r="G65" s="172"/>
      <c r="H65" s="172"/>
      <c r="I65" s="4"/>
      <c r="J65" s="4"/>
      <c r="K65" s="4"/>
      <c r="L65" s="4"/>
      <c r="M65" s="4"/>
      <c r="N65" s="4"/>
      <c r="O65" s="5"/>
      <c r="P65" s="172"/>
      <c r="Q65" s="172"/>
      <c r="S65" s="162"/>
      <c r="T65" s="164"/>
      <c r="Y65" s="165"/>
      <c r="AB65" s="159"/>
    </row>
    <row r="66" spans="1:28" ht="12.75" hidden="1">
      <c r="A66" s="172"/>
      <c r="B66" s="175" t="s">
        <v>86</v>
      </c>
      <c r="C66" s="172"/>
      <c r="D66" s="172"/>
      <c r="E66" s="172"/>
      <c r="F66" s="172"/>
      <c r="G66" s="172"/>
      <c r="H66" s="172"/>
      <c r="I66" s="4"/>
      <c r="J66" s="4"/>
      <c r="K66" s="4"/>
      <c r="L66" s="4"/>
      <c r="M66" s="4"/>
      <c r="N66" s="4"/>
      <c r="O66" s="5"/>
      <c r="P66" s="172"/>
      <c r="Q66" s="172"/>
      <c r="S66" s="162"/>
      <c r="T66" s="164"/>
      <c r="Y66" s="165"/>
      <c r="AB66" s="159"/>
    </row>
    <row r="67" spans="1:28" ht="25.5" hidden="1">
      <c r="A67" s="169">
        <v>2</v>
      </c>
      <c r="B67" s="171" t="s">
        <v>102</v>
      </c>
      <c r="C67" s="172"/>
      <c r="D67" s="172"/>
      <c r="E67" s="172"/>
      <c r="F67" s="172"/>
      <c r="G67" s="172"/>
      <c r="H67" s="172"/>
      <c r="I67" s="4"/>
      <c r="J67" s="4"/>
      <c r="K67" s="4"/>
      <c r="L67" s="4"/>
      <c r="M67" s="4"/>
      <c r="N67" s="4"/>
      <c r="O67" s="5"/>
      <c r="P67" s="172"/>
      <c r="Q67" s="172"/>
      <c r="S67" s="162"/>
      <c r="T67" s="164"/>
      <c r="Y67" s="165"/>
      <c r="AB67" s="159"/>
    </row>
    <row r="68" spans="1:28" ht="12.75" hidden="1">
      <c r="A68" s="172"/>
      <c r="B68" s="172" t="s">
        <v>80</v>
      </c>
      <c r="C68" s="172"/>
      <c r="D68" s="172"/>
      <c r="E68" s="172"/>
      <c r="F68" s="172"/>
      <c r="G68" s="172"/>
      <c r="H68" s="172"/>
      <c r="I68" s="4"/>
      <c r="J68" s="4"/>
      <c r="K68" s="4"/>
      <c r="L68" s="4"/>
      <c r="M68" s="4"/>
      <c r="N68" s="4"/>
      <c r="O68" s="5"/>
      <c r="P68" s="169" t="s">
        <v>91</v>
      </c>
      <c r="Q68" s="169"/>
      <c r="S68" s="162"/>
      <c r="T68" s="164"/>
      <c r="Y68" s="165"/>
      <c r="AB68" s="159"/>
    </row>
    <row r="69" spans="1:28" ht="12.75" hidden="1">
      <c r="A69" s="172"/>
      <c r="B69" s="172" t="s">
        <v>81</v>
      </c>
      <c r="C69" s="172"/>
      <c r="D69" s="172"/>
      <c r="E69" s="172"/>
      <c r="F69" s="172"/>
      <c r="G69" s="172"/>
      <c r="H69" s="172"/>
      <c r="I69" s="4"/>
      <c r="J69" s="4"/>
      <c r="K69" s="4"/>
      <c r="L69" s="4"/>
      <c r="M69" s="4"/>
      <c r="N69" s="4"/>
      <c r="O69" s="5"/>
      <c r="P69" s="172"/>
      <c r="Q69" s="172"/>
      <c r="S69" s="162"/>
      <c r="T69" s="164"/>
      <c r="Y69" s="165"/>
      <c r="AB69" s="159"/>
    </row>
    <row r="70" spans="1:28" ht="25.5" hidden="1">
      <c r="A70" s="172"/>
      <c r="B70" s="174" t="s">
        <v>82</v>
      </c>
      <c r="C70" s="172"/>
      <c r="D70" s="172"/>
      <c r="E70" s="172"/>
      <c r="F70" s="172"/>
      <c r="G70" s="172"/>
      <c r="H70" s="172"/>
      <c r="I70" s="4"/>
      <c r="J70" s="4"/>
      <c r="K70" s="4"/>
      <c r="L70" s="4"/>
      <c r="M70" s="4"/>
      <c r="N70" s="4"/>
      <c r="O70" s="5"/>
      <c r="P70" s="172"/>
      <c r="Q70" s="172"/>
      <c r="S70" s="162"/>
      <c r="T70" s="164"/>
      <c r="Y70" s="165"/>
      <c r="AB70" s="159"/>
    </row>
    <row r="71" spans="1:28" ht="25.5" hidden="1">
      <c r="A71" s="172"/>
      <c r="B71" s="174" t="s">
        <v>83</v>
      </c>
      <c r="C71" s="172"/>
      <c r="D71" s="172"/>
      <c r="E71" s="172"/>
      <c r="F71" s="172"/>
      <c r="G71" s="172"/>
      <c r="H71" s="172"/>
      <c r="I71" s="4"/>
      <c r="J71" s="4"/>
      <c r="K71" s="4"/>
      <c r="L71" s="4"/>
      <c r="M71" s="4"/>
      <c r="N71" s="4"/>
      <c r="O71" s="5"/>
      <c r="P71" s="172"/>
      <c r="Q71" s="172"/>
      <c r="S71" s="162"/>
      <c r="T71" s="164"/>
      <c r="Y71" s="165"/>
      <c r="AB71" s="159"/>
    </row>
    <row r="72" spans="1:28" ht="25.5" hidden="1">
      <c r="A72" s="169" t="s">
        <v>103</v>
      </c>
      <c r="B72" s="171" t="s">
        <v>104</v>
      </c>
      <c r="C72" s="172"/>
      <c r="D72" s="172"/>
      <c r="E72" s="172"/>
      <c r="F72" s="172"/>
      <c r="G72" s="172"/>
      <c r="H72" s="172"/>
      <c r="I72" s="4"/>
      <c r="J72" s="4"/>
      <c r="K72" s="4"/>
      <c r="L72" s="4"/>
      <c r="M72" s="4"/>
      <c r="N72" s="4"/>
      <c r="O72" s="5"/>
      <c r="P72" s="172"/>
      <c r="Q72" s="172"/>
      <c r="S72" s="162"/>
      <c r="T72" s="164"/>
      <c r="Y72" s="165"/>
      <c r="AB72" s="159"/>
    </row>
    <row r="73" spans="1:28" ht="12.75" hidden="1">
      <c r="A73" s="169"/>
      <c r="B73" s="175" t="s">
        <v>94</v>
      </c>
      <c r="C73" s="172"/>
      <c r="D73" s="172"/>
      <c r="E73" s="172"/>
      <c r="F73" s="172"/>
      <c r="G73" s="172"/>
      <c r="H73" s="172"/>
      <c r="I73" s="4"/>
      <c r="J73" s="4"/>
      <c r="K73" s="4"/>
      <c r="L73" s="4"/>
      <c r="M73" s="4"/>
      <c r="N73" s="4"/>
      <c r="O73" s="5"/>
      <c r="P73" s="172"/>
      <c r="Q73" s="172"/>
      <c r="S73" s="162"/>
      <c r="T73" s="164"/>
      <c r="Y73" s="165"/>
      <c r="AB73" s="159"/>
    </row>
    <row r="74" spans="1:28" ht="12.75" hidden="1">
      <c r="A74" s="172"/>
      <c r="B74" s="175" t="s">
        <v>87</v>
      </c>
      <c r="C74" s="172"/>
      <c r="D74" s="172"/>
      <c r="E74" s="172"/>
      <c r="F74" s="172"/>
      <c r="G74" s="172"/>
      <c r="H74" s="172"/>
      <c r="I74" s="4"/>
      <c r="J74" s="4"/>
      <c r="K74" s="4"/>
      <c r="L74" s="4"/>
      <c r="M74" s="4"/>
      <c r="N74" s="4"/>
      <c r="O74" s="5"/>
      <c r="P74" s="172"/>
      <c r="Q74" s="172"/>
      <c r="S74" s="162"/>
      <c r="T74" s="164"/>
      <c r="Y74" s="165"/>
      <c r="AB74" s="159"/>
    </row>
    <row r="75" spans="1:28" ht="12.75" hidden="1">
      <c r="A75" s="169" t="s">
        <v>105</v>
      </c>
      <c r="B75" s="171" t="s">
        <v>81</v>
      </c>
      <c r="C75" s="172"/>
      <c r="D75" s="172"/>
      <c r="E75" s="172"/>
      <c r="F75" s="172"/>
      <c r="G75" s="172"/>
      <c r="H75" s="172"/>
      <c r="I75" s="4"/>
      <c r="J75" s="4"/>
      <c r="K75" s="4"/>
      <c r="L75" s="4"/>
      <c r="M75" s="4"/>
      <c r="N75" s="4"/>
      <c r="O75" s="5"/>
      <c r="P75" s="172"/>
      <c r="Q75" s="172"/>
      <c r="S75" s="162"/>
      <c r="T75" s="164"/>
      <c r="Y75" s="165"/>
      <c r="AB75" s="159"/>
    </row>
    <row r="76" spans="1:28" ht="25.5" hidden="1">
      <c r="A76" s="169"/>
      <c r="B76" s="174" t="s">
        <v>82</v>
      </c>
      <c r="C76" s="172"/>
      <c r="D76" s="172"/>
      <c r="E76" s="172"/>
      <c r="F76" s="172"/>
      <c r="G76" s="172"/>
      <c r="H76" s="172"/>
      <c r="I76" s="4"/>
      <c r="J76" s="4"/>
      <c r="K76" s="4"/>
      <c r="L76" s="4"/>
      <c r="M76" s="4"/>
      <c r="N76" s="4"/>
      <c r="O76" s="5"/>
      <c r="P76" s="172"/>
      <c r="Q76" s="172"/>
      <c r="S76" s="162"/>
      <c r="T76" s="164"/>
      <c r="Y76" s="165"/>
      <c r="AB76" s="159"/>
    </row>
    <row r="77" spans="1:28" ht="12.75" hidden="1">
      <c r="A77" s="172"/>
      <c r="B77" s="175" t="s">
        <v>86</v>
      </c>
      <c r="C77" s="172"/>
      <c r="D77" s="172"/>
      <c r="E77" s="172"/>
      <c r="F77" s="172"/>
      <c r="G77" s="172"/>
      <c r="H77" s="172"/>
      <c r="I77" s="4"/>
      <c r="J77" s="4"/>
      <c r="K77" s="4"/>
      <c r="L77" s="4"/>
      <c r="M77" s="4"/>
      <c r="N77" s="4"/>
      <c r="O77" s="5"/>
      <c r="P77" s="172"/>
      <c r="Q77" s="172"/>
      <c r="S77" s="162"/>
      <c r="T77" s="164"/>
      <c r="Y77" s="165"/>
      <c r="AB77" s="159"/>
    </row>
    <row r="78" spans="1:28" ht="12.75" hidden="1">
      <c r="A78" s="172"/>
      <c r="B78" s="175" t="s">
        <v>87</v>
      </c>
      <c r="C78" s="172"/>
      <c r="D78" s="172"/>
      <c r="E78" s="172"/>
      <c r="F78" s="172"/>
      <c r="G78" s="172"/>
      <c r="H78" s="172"/>
      <c r="I78" s="4"/>
      <c r="J78" s="4"/>
      <c r="K78" s="4"/>
      <c r="L78" s="4"/>
      <c r="M78" s="4"/>
      <c r="N78" s="4"/>
      <c r="O78" s="5"/>
      <c r="P78" s="172"/>
      <c r="Q78" s="172"/>
      <c r="S78" s="162"/>
      <c r="T78" s="164"/>
      <c r="Y78" s="165"/>
      <c r="AB78" s="159"/>
    </row>
    <row r="79" spans="1:28" ht="25.5" hidden="1">
      <c r="A79" s="172"/>
      <c r="B79" s="174" t="s">
        <v>83</v>
      </c>
      <c r="C79" s="172"/>
      <c r="D79" s="172"/>
      <c r="E79" s="172"/>
      <c r="F79" s="172"/>
      <c r="G79" s="172"/>
      <c r="H79" s="172"/>
      <c r="I79" s="4"/>
      <c r="J79" s="4"/>
      <c r="K79" s="4"/>
      <c r="L79" s="4"/>
      <c r="M79" s="4"/>
      <c r="N79" s="4"/>
      <c r="O79" s="5"/>
      <c r="P79" s="172"/>
      <c r="Q79" s="172"/>
      <c r="S79" s="162"/>
      <c r="T79" s="164"/>
      <c r="Y79" s="165"/>
      <c r="AB79" s="159"/>
    </row>
    <row r="80" spans="1:28" ht="12.75" hidden="1">
      <c r="A80" s="172"/>
      <c r="B80" s="175" t="s">
        <v>86</v>
      </c>
      <c r="C80" s="172"/>
      <c r="D80" s="172"/>
      <c r="E80" s="172"/>
      <c r="F80" s="172"/>
      <c r="G80" s="172"/>
      <c r="H80" s="172"/>
      <c r="I80" s="4"/>
      <c r="J80" s="4"/>
      <c r="K80" s="4"/>
      <c r="L80" s="4"/>
      <c r="M80" s="4"/>
      <c r="N80" s="4"/>
      <c r="O80" s="5"/>
      <c r="P80" s="172"/>
      <c r="Q80" s="172"/>
      <c r="S80" s="162"/>
      <c r="T80" s="164"/>
      <c r="Y80" s="165"/>
      <c r="AB80" s="159"/>
    </row>
    <row r="81" spans="1:28" ht="12.75" hidden="1">
      <c r="A81" s="172"/>
      <c r="B81" s="175" t="s">
        <v>87</v>
      </c>
      <c r="C81" s="172"/>
      <c r="D81" s="172"/>
      <c r="E81" s="172"/>
      <c r="F81" s="172"/>
      <c r="G81" s="172"/>
      <c r="H81" s="172"/>
      <c r="I81" s="4"/>
      <c r="J81" s="4"/>
      <c r="K81" s="4"/>
      <c r="L81" s="4"/>
      <c r="M81" s="4"/>
      <c r="N81" s="4"/>
      <c r="O81" s="5"/>
      <c r="P81" s="172"/>
      <c r="Q81" s="172"/>
      <c r="S81" s="162"/>
      <c r="T81" s="164"/>
      <c r="Y81" s="165"/>
      <c r="AB81" s="159"/>
    </row>
    <row r="82" spans="1:28" ht="25.5">
      <c r="A82" s="169" t="s">
        <v>106</v>
      </c>
      <c r="B82" s="171" t="s">
        <v>107</v>
      </c>
      <c r="C82" s="172"/>
      <c r="D82" s="172"/>
      <c r="E82" s="172"/>
      <c r="F82" s="172"/>
      <c r="G82" s="172"/>
      <c r="H82" s="172"/>
      <c r="I82" s="4">
        <f>+I84</f>
        <v>14500</v>
      </c>
      <c r="J82" s="4">
        <f aca="true" t="shared" si="1" ref="J82:O82">+J84</f>
        <v>14500</v>
      </c>
      <c r="K82" s="4">
        <f t="shared" si="1"/>
        <v>14500</v>
      </c>
      <c r="L82" s="4">
        <f t="shared" si="1"/>
        <v>9346</v>
      </c>
      <c r="M82" s="4">
        <f t="shared" si="1"/>
        <v>3827.6040780000003</v>
      </c>
      <c r="N82" s="4">
        <f t="shared" si="1"/>
        <v>2577</v>
      </c>
      <c r="O82" s="4">
        <f t="shared" si="1"/>
        <v>1250.604078</v>
      </c>
      <c r="P82" s="172"/>
      <c r="Q82" s="172"/>
      <c r="S82" s="162"/>
      <c r="T82" s="164"/>
      <c r="Y82" s="165"/>
      <c r="AB82" s="159"/>
    </row>
    <row r="83" spans="1:42" s="158" customFormat="1" ht="12.75" hidden="1">
      <c r="A83" s="169" t="s">
        <v>108</v>
      </c>
      <c r="B83" s="171" t="s">
        <v>109</v>
      </c>
      <c r="C83" s="169"/>
      <c r="D83" s="169"/>
      <c r="E83" s="169"/>
      <c r="F83" s="169"/>
      <c r="G83" s="169"/>
      <c r="H83" s="169"/>
      <c r="I83" s="4" t="e">
        <f>I84+#REF!</f>
        <v>#REF!</v>
      </c>
      <c r="J83" s="4" t="e">
        <f>J84+#REF!</f>
        <v>#REF!</v>
      </c>
      <c r="K83" s="4" t="e">
        <f>K84+#REF!</f>
        <v>#REF!</v>
      </c>
      <c r="L83" s="4" t="e">
        <f>L84+#REF!</f>
        <v>#REF!</v>
      </c>
      <c r="M83" s="4" t="e">
        <f>M84+#REF!</f>
        <v>#REF!</v>
      </c>
      <c r="N83" s="4" t="e">
        <f>N84+#REF!</f>
        <v>#REF!</v>
      </c>
      <c r="O83" s="5" t="e">
        <f>O84+#REF!</f>
        <v>#REF!</v>
      </c>
      <c r="P83" s="169"/>
      <c r="Q83" s="169"/>
      <c r="R83" s="176" t="s">
        <v>110</v>
      </c>
      <c r="S83" s="176"/>
      <c r="T83" s="6">
        <f>16002+8672</f>
        <v>24674</v>
      </c>
      <c r="U83" s="177" t="s">
        <v>111</v>
      </c>
      <c r="V83" s="177" t="s">
        <v>112</v>
      </c>
      <c r="W83" s="178" t="e">
        <f>M83-T83</f>
        <v>#REF!</v>
      </c>
      <c r="X83" s="177" t="s">
        <v>113</v>
      </c>
      <c r="Y83" s="179" t="s">
        <v>114</v>
      </c>
      <c r="Z83" s="179"/>
      <c r="AA83" s="179"/>
      <c r="AK83" s="167"/>
      <c r="AL83" s="180"/>
      <c r="AM83" s="180"/>
      <c r="AN83" s="180"/>
      <c r="AO83" s="179"/>
      <c r="AP83" s="179"/>
    </row>
    <row r="84" spans="1:42" s="158" customFormat="1" ht="25.5">
      <c r="A84" s="181" t="s">
        <v>115</v>
      </c>
      <c r="B84" s="182" t="s">
        <v>138</v>
      </c>
      <c r="C84" s="183">
        <f aca="true" t="shared" si="2" ref="C84:L84">SUM(C85:C88)</f>
        <v>0</v>
      </c>
      <c r="D84" s="183">
        <f t="shared" si="2"/>
        <v>0</v>
      </c>
      <c r="E84" s="183">
        <f t="shared" si="2"/>
        <v>0</v>
      </c>
      <c r="F84" s="183">
        <f t="shared" si="2"/>
        <v>0</v>
      </c>
      <c r="G84" s="183"/>
      <c r="H84" s="183">
        <f t="shared" si="2"/>
        <v>0</v>
      </c>
      <c r="I84" s="4">
        <f>SUM(I85:I88)</f>
        <v>14500</v>
      </c>
      <c r="J84" s="4">
        <f t="shared" si="2"/>
        <v>14500</v>
      </c>
      <c r="K84" s="4">
        <f t="shared" si="2"/>
        <v>14500</v>
      </c>
      <c r="L84" s="4">
        <f t="shared" si="2"/>
        <v>9346</v>
      </c>
      <c r="M84" s="4">
        <f>SUM(M85:M88)</f>
        <v>3827.6040780000003</v>
      </c>
      <c r="N84" s="4">
        <f>SUM(N85:N88)</f>
        <v>2577</v>
      </c>
      <c r="O84" s="5">
        <f>SUM(O85:O88)</f>
        <v>1250.604078</v>
      </c>
      <c r="P84" s="169"/>
      <c r="Q84" s="169"/>
      <c r="R84" s="176"/>
      <c r="S84" s="176"/>
      <c r="T84" s="6">
        <f>T83-M84</f>
        <v>20846.395922</v>
      </c>
      <c r="U84" s="177"/>
      <c r="V84" s="177"/>
      <c r="W84" s="177"/>
      <c r="X84" s="177"/>
      <c r="Y84" s="7">
        <f>16002*5%*30%</f>
        <v>240.03</v>
      </c>
      <c r="Z84" s="179"/>
      <c r="AA84" s="179"/>
      <c r="AK84" s="167"/>
      <c r="AL84" s="180"/>
      <c r="AM84" s="180"/>
      <c r="AN84" s="184">
        <f>+SUM(AN85:AN88)</f>
        <v>1326.395922</v>
      </c>
      <c r="AO84" s="179"/>
      <c r="AP84" s="179"/>
    </row>
    <row r="85" spans="1:40" ht="51.75">
      <c r="A85" s="185">
        <v>1</v>
      </c>
      <c r="B85" s="186" t="s">
        <v>133</v>
      </c>
      <c r="C85" s="172" t="s">
        <v>134</v>
      </c>
      <c r="D85" s="172" t="s">
        <v>116</v>
      </c>
      <c r="E85" s="172"/>
      <c r="F85" s="172"/>
      <c r="G85" s="172">
        <v>2023</v>
      </c>
      <c r="H85" s="172" t="s">
        <v>139</v>
      </c>
      <c r="I85" s="8">
        <f>+J85</f>
        <v>5396</v>
      </c>
      <c r="J85" s="8">
        <v>5396</v>
      </c>
      <c r="K85" s="8">
        <v>5396</v>
      </c>
      <c r="L85" s="2">
        <v>3146</v>
      </c>
      <c r="M85" s="2">
        <f>+N85+O85</f>
        <v>1475.604078</v>
      </c>
      <c r="N85" s="2">
        <v>1125</v>
      </c>
      <c r="O85" s="3">
        <f>+AM85-O86-O87-O88</f>
        <v>350.6040780000001</v>
      </c>
      <c r="P85" s="172" t="s">
        <v>117</v>
      </c>
      <c r="Q85" s="172"/>
      <c r="S85" s="162"/>
      <c r="T85" s="164"/>
      <c r="Y85" s="165"/>
      <c r="AB85" s="159"/>
      <c r="AL85" s="163">
        <f>+O85*25%</f>
        <v>87.65101950000002</v>
      </c>
      <c r="AM85" s="3">
        <f>+'B01.Chuyển nguồn'!C27/1000000</f>
        <v>1250.604078</v>
      </c>
      <c r="AN85" s="187">
        <f>+K85-L85-M85</f>
        <v>774.3959219999999</v>
      </c>
    </row>
    <row r="86" spans="1:40" ht="39">
      <c r="A86" s="185">
        <v>2</v>
      </c>
      <c r="B86" s="186" t="s">
        <v>135</v>
      </c>
      <c r="C86" s="172" t="s">
        <v>134</v>
      </c>
      <c r="D86" s="172" t="s">
        <v>116</v>
      </c>
      <c r="E86" s="172"/>
      <c r="F86" s="172"/>
      <c r="G86" s="172">
        <v>2023</v>
      </c>
      <c r="H86" s="172" t="s">
        <v>140</v>
      </c>
      <c r="I86" s="8">
        <f>+J86</f>
        <v>4104</v>
      </c>
      <c r="J86" s="2">
        <v>4104</v>
      </c>
      <c r="K86" s="8">
        <v>4104</v>
      </c>
      <c r="L86" s="2">
        <v>2800</v>
      </c>
      <c r="M86" s="2">
        <f>+N86+O86</f>
        <v>952</v>
      </c>
      <c r="N86" s="2">
        <v>652</v>
      </c>
      <c r="O86" s="3">
        <v>300</v>
      </c>
      <c r="P86" s="172" t="s">
        <v>117</v>
      </c>
      <c r="Q86" s="172"/>
      <c r="S86" s="162"/>
      <c r="T86" s="164"/>
      <c r="Y86" s="165"/>
      <c r="AB86" s="159"/>
      <c r="AL86" s="163">
        <f>+O86*25%</f>
        <v>75</v>
      </c>
      <c r="AN86" s="187">
        <f>+K86-L86-M86</f>
        <v>352</v>
      </c>
    </row>
    <row r="87" spans="1:40" ht="39">
      <c r="A87" s="185">
        <v>3</v>
      </c>
      <c r="B87" s="186" t="s">
        <v>136</v>
      </c>
      <c r="C87" s="172" t="s">
        <v>134</v>
      </c>
      <c r="D87" s="172" t="s">
        <v>116</v>
      </c>
      <c r="E87" s="172"/>
      <c r="F87" s="172"/>
      <c r="G87" s="172">
        <v>2023</v>
      </c>
      <c r="H87" s="172" t="s">
        <v>141</v>
      </c>
      <c r="I87" s="8">
        <f>+J87</f>
        <v>2500</v>
      </c>
      <c r="J87" s="2">
        <v>2500</v>
      </c>
      <c r="K87" s="2">
        <v>2500</v>
      </c>
      <c r="L87" s="2">
        <v>1700</v>
      </c>
      <c r="M87" s="2">
        <f>+N87+O87</f>
        <v>700</v>
      </c>
      <c r="N87" s="2">
        <v>400</v>
      </c>
      <c r="O87" s="3">
        <v>300</v>
      </c>
      <c r="P87" s="172" t="s">
        <v>117</v>
      </c>
      <c r="Q87" s="172"/>
      <c r="S87" s="162"/>
      <c r="T87" s="164" t="s">
        <v>118</v>
      </c>
      <c r="Y87" s="165"/>
      <c r="AB87" s="159"/>
      <c r="AL87" s="163">
        <f>+O87*25%</f>
        <v>75</v>
      </c>
      <c r="AN87" s="187">
        <f>+K87-L87-M87</f>
        <v>100</v>
      </c>
    </row>
    <row r="88" spans="1:40" ht="39">
      <c r="A88" s="185">
        <v>4</v>
      </c>
      <c r="B88" s="186" t="s">
        <v>137</v>
      </c>
      <c r="C88" s="172" t="s">
        <v>134</v>
      </c>
      <c r="D88" s="172" t="s">
        <v>116</v>
      </c>
      <c r="E88" s="172"/>
      <c r="F88" s="172"/>
      <c r="G88" s="172">
        <v>2023</v>
      </c>
      <c r="H88" s="172" t="s">
        <v>142</v>
      </c>
      <c r="I88" s="8">
        <f>+J88</f>
        <v>2500</v>
      </c>
      <c r="J88" s="2">
        <v>2500</v>
      </c>
      <c r="K88" s="2">
        <v>2500</v>
      </c>
      <c r="L88" s="2">
        <v>1700</v>
      </c>
      <c r="M88" s="2">
        <f>+N88+O88</f>
        <v>700</v>
      </c>
      <c r="N88" s="2">
        <v>400</v>
      </c>
      <c r="O88" s="3">
        <v>300</v>
      </c>
      <c r="P88" s="172" t="s">
        <v>117</v>
      </c>
      <c r="Q88" s="172"/>
      <c r="S88" s="162"/>
      <c r="T88" s="188" t="e">
        <f>T84-#REF!</f>
        <v>#REF!</v>
      </c>
      <c r="U88" s="162"/>
      <c r="V88" s="176" t="s">
        <v>119</v>
      </c>
      <c r="W88" s="176" t="s">
        <v>120</v>
      </c>
      <c r="X88" s="176" t="s">
        <v>121</v>
      </c>
      <c r="Y88" s="165"/>
      <c r="AB88" s="159"/>
      <c r="AL88" s="163">
        <f>+O88*25%</f>
        <v>75</v>
      </c>
      <c r="AN88" s="187">
        <f>+K88-L88-M88</f>
        <v>100</v>
      </c>
    </row>
    <row r="89" spans="1:42" s="196" customFormat="1" ht="31.5" hidden="1">
      <c r="A89" s="189" t="s">
        <v>122</v>
      </c>
      <c r="B89" s="190" t="s">
        <v>123</v>
      </c>
      <c r="C89" s="189"/>
      <c r="D89" s="189"/>
      <c r="E89" s="189"/>
      <c r="F89" s="189"/>
      <c r="G89" s="189"/>
      <c r="H89" s="189"/>
      <c r="I89" s="9">
        <f>I90+I95</f>
        <v>0</v>
      </c>
      <c r="J89" s="9">
        <f>J90+J95</f>
        <v>0</v>
      </c>
      <c r="K89" s="9">
        <f>K90+K95</f>
        <v>0</v>
      </c>
      <c r="L89" s="9">
        <f>L90+L95</f>
        <v>0</v>
      </c>
      <c r="M89" s="9">
        <f>N89+O89</f>
        <v>3401.7</v>
      </c>
      <c r="N89" s="9">
        <f>N90+N95</f>
        <v>0</v>
      </c>
      <c r="O89" s="5">
        <f>16002*5%+8672*30%</f>
        <v>3401.7</v>
      </c>
      <c r="P89" s="191" t="s">
        <v>124</v>
      </c>
      <c r="Q89" s="191"/>
      <c r="R89" s="192" t="s">
        <v>110</v>
      </c>
      <c r="S89" s="192"/>
      <c r="T89" s="10">
        <f>16002+8672</f>
        <v>24674</v>
      </c>
      <c r="U89" s="193" t="s">
        <v>111</v>
      </c>
      <c r="V89" s="193" t="s">
        <v>112</v>
      </c>
      <c r="W89" s="194">
        <f>M89-T89</f>
        <v>-21272.3</v>
      </c>
      <c r="X89" s="193" t="s">
        <v>113</v>
      </c>
      <c r="Y89" s="195" t="s">
        <v>114</v>
      </c>
      <c r="Z89" s="195"/>
      <c r="AA89" s="195"/>
      <c r="AK89" s="197"/>
      <c r="AL89" s="198"/>
      <c r="AM89" s="198"/>
      <c r="AN89" s="198"/>
      <c r="AO89" s="195"/>
      <c r="AP89" s="195"/>
    </row>
    <row r="90" spans="1:28" ht="12.75" hidden="1">
      <c r="A90" s="199"/>
      <c r="B90" s="200" t="s">
        <v>87</v>
      </c>
      <c r="C90" s="201"/>
      <c r="D90" s="201"/>
      <c r="E90" s="201"/>
      <c r="F90" s="201"/>
      <c r="G90" s="201"/>
      <c r="H90" s="201"/>
      <c r="I90" s="11"/>
      <c r="J90" s="11"/>
      <c r="K90" s="11"/>
      <c r="L90" s="11"/>
      <c r="M90" s="11"/>
      <c r="N90" s="11"/>
      <c r="O90" s="12"/>
      <c r="P90" s="201"/>
      <c r="Q90" s="166"/>
      <c r="S90" s="162"/>
      <c r="T90" s="164"/>
      <c r="Y90" s="165"/>
      <c r="AB90" s="159"/>
    </row>
    <row r="91" spans="1:28" ht="12.75" hidden="1">
      <c r="A91" s="247"/>
      <c r="B91" s="202" t="s">
        <v>80</v>
      </c>
      <c r="C91" s="247"/>
      <c r="D91" s="247"/>
      <c r="E91" s="247"/>
      <c r="F91" s="247"/>
      <c r="G91" s="247"/>
      <c r="H91" s="247"/>
      <c r="I91" s="243"/>
      <c r="J91" s="243"/>
      <c r="K91" s="243"/>
      <c r="L91" s="243"/>
      <c r="M91" s="243"/>
      <c r="N91" s="243"/>
      <c r="O91" s="245"/>
      <c r="P91" s="247"/>
      <c r="Q91" s="166"/>
      <c r="S91" s="162"/>
      <c r="T91" s="164"/>
      <c r="Y91" s="165"/>
      <c r="AB91" s="159"/>
    </row>
    <row r="92" spans="1:28" ht="12.75" hidden="1">
      <c r="A92" s="248"/>
      <c r="B92" s="202" t="s">
        <v>81</v>
      </c>
      <c r="C92" s="248"/>
      <c r="D92" s="248"/>
      <c r="E92" s="248"/>
      <c r="F92" s="248"/>
      <c r="G92" s="248"/>
      <c r="H92" s="248"/>
      <c r="I92" s="244"/>
      <c r="J92" s="244"/>
      <c r="K92" s="244"/>
      <c r="L92" s="244"/>
      <c r="M92" s="244"/>
      <c r="N92" s="244"/>
      <c r="O92" s="246"/>
      <c r="P92" s="248"/>
      <c r="S92" s="162"/>
      <c r="T92" s="164"/>
      <c r="Y92" s="165"/>
      <c r="AB92" s="159"/>
    </row>
    <row r="93" spans="1:28" ht="25.5" hidden="1">
      <c r="A93" s="203"/>
      <c r="B93" s="204" t="s">
        <v>82</v>
      </c>
      <c r="C93" s="203"/>
      <c r="D93" s="203"/>
      <c r="E93" s="203"/>
      <c r="F93" s="203"/>
      <c r="G93" s="203"/>
      <c r="H93" s="203"/>
      <c r="I93" s="13"/>
      <c r="J93" s="13"/>
      <c r="K93" s="13"/>
      <c r="L93" s="13"/>
      <c r="M93" s="13"/>
      <c r="N93" s="13"/>
      <c r="O93" s="14"/>
      <c r="P93" s="203"/>
      <c r="Q93" s="166"/>
      <c r="S93" s="162"/>
      <c r="T93" s="164"/>
      <c r="Y93" s="165"/>
      <c r="AB93" s="159"/>
    </row>
    <row r="94" spans="1:28" ht="25.5" hidden="1">
      <c r="A94" s="203"/>
      <c r="B94" s="204" t="s">
        <v>83</v>
      </c>
      <c r="C94" s="203"/>
      <c r="D94" s="203"/>
      <c r="E94" s="203"/>
      <c r="F94" s="203"/>
      <c r="G94" s="203"/>
      <c r="H94" s="203"/>
      <c r="I94" s="13"/>
      <c r="J94" s="13"/>
      <c r="K94" s="13"/>
      <c r="L94" s="13"/>
      <c r="M94" s="13"/>
      <c r="N94" s="13"/>
      <c r="O94" s="14"/>
      <c r="P94" s="203"/>
      <c r="Q94" s="166"/>
      <c r="S94" s="162"/>
      <c r="T94" s="164"/>
      <c r="Y94" s="165"/>
      <c r="AB94" s="159"/>
    </row>
    <row r="95" spans="1:28" ht="12.75" hidden="1">
      <c r="A95" s="203"/>
      <c r="B95" s="202" t="s">
        <v>89</v>
      </c>
      <c r="C95" s="203"/>
      <c r="D95" s="203"/>
      <c r="E95" s="203"/>
      <c r="F95" s="203"/>
      <c r="G95" s="203"/>
      <c r="H95" s="203"/>
      <c r="I95" s="13"/>
      <c r="J95" s="13"/>
      <c r="K95" s="13"/>
      <c r="L95" s="13"/>
      <c r="M95" s="13"/>
      <c r="N95" s="13"/>
      <c r="O95" s="14"/>
      <c r="P95" s="203"/>
      <c r="Q95" s="166"/>
      <c r="S95" s="162"/>
      <c r="T95" s="164"/>
      <c r="Y95" s="165"/>
      <c r="AB95" s="159"/>
    </row>
    <row r="96" spans="1:28" ht="25.5" hidden="1">
      <c r="A96" s="205" t="s">
        <v>125</v>
      </c>
      <c r="B96" s="206" t="s">
        <v>93</v>
      </c>
      <c r="C96" s="203"/>
      <c r="D96" s="203"/>
      <c r="E96" s="203"/>
      <c r="F96" s="203"/>
      <c r="G96" s="203"/>
      <c r="H96" s="203"/>
      <c r="I96" s="13"/>
      <c r="J96" s="13"/>
      <c r="K96" s="13"/>
      <c r="L96" s="13"/>
      <c r="M96" s="13"/>
      <c r="N96" s="13"/>
      <c r="O96" s="14"/>
      <c r="P96" s="203"/>
      <c r="Q96" s="166"/>
      <c r="S96" s="162"/>
      <c r="T96" s="164"/>
      <c r="Y96" s="165"/>
      <c r="AB96" s="159"/>
    </row>
    <row r="97" spans="1:28" ht="12.75" hidden="1">
      <c r="A97" s="203"/>
      <c r="B97" s="202" t="s">
        <v>126</v>
      </c>
      <c r="C97" s="203"/>
      <c r="D97" s="203"/>
      <c r="E97" s="203"/>
      <c r="F97" s="203"/>
      <c r="G97" s="203"/>
      <c r="H97" s="203"/>
      <c r="I97" s="13"/>
      <c r="J97" s="13"/>
      <c r="K97" s="13"/>
      <c r="L97" s="13"/>
      <c r="M97" s="13"/>
      <c r="N97" s="13"/>
      <c r="O97" s="14"/>
      <c r="P97" s="203"/>
      <c r="Q97" s="166"/>
      <c r="S97" s="162"/>
      <c r="T97" s="164"/>
      <c r="Y97" s="165"/>
      <c r="AB97" s="159"/>
    </row>
    <row r="98" spans="1:28" ht="12.75" hidden="1">
      <c r="A98" s="203"/>
      <c r="B98" s="202" t="s">
        <v>87</v>
      </c>
      <c r="C98" s="203"/>
      <c r="D98" s="203"/>
      <c r="E98" s="203"/>
      <c r="F98" s="203"/>
      <c r="G98" s="203"/>
      <c r="H98" s="203"/>
      <c r="I98" s="13"/>
      <c r="J98" s="13"/>
      <c r="K98" s="13"/>
      <c r="L98" s="13"/>
      <c r="M98" s="13"/>
      <c r="N98" s="13"/>
      <c r="O98" s="14"/>
      <c r="P98" s="203"/>
      <c r="Q98" s="166"/>
      <c r="S98" s="162"/>
      <c r="T98" s="164"/>
      <c r="Y98" s="165"/>
      <c r="AB98" s="159"/>
    </row>
    <row r="99" spans="1:28" ht="39" hidden="1">
      <c r="A99" s="205" t="s">
        <v>95</v>
      </c>
      <c r="B99" s="206" t="s">
        <v>96</v>
      </c>
      <c r="C99" s="203"/>
      <c r="D99" s="203"/>
      <c r="E99" s="203"/>
      <c r="F99" s="203"/>
      <c r="G99" s="203"/>
      <c r="H99" s="203"/>
      <c r="I99" s="13"/>
      <c r="J99" s="13"/>
      <c r="K99" s="13"/>
      <c r="L99" s="13"/>
      <c r="M99" s="13"/>
      <c r="N99" s="13"/>
      <c r="O99" s="14"/>
      <c r="P99" s="203"/>
      <c r="Q99" s="166"/>
      <c r="S99" s="162"/>
      <c r="T99" s="164"/>
      <c r="Y99" s="165"/>
      <c r="AB99" s="159"/>
    </row>
    <row r="100" spans="1:28" ht="12.75" hidden="1">
      <c r="A100" s="205"/>
      <c r="B100" s="202" t="s">
        <v>97</v>
      </c>
      <c r="C100" s="203"/>
      <c r="D100" s="203"/>
      <c r="E100" s="203"/>
      <c r="F100" s="203"/>
      <c r="G100" s="203"/>
      <c r="H100" s="203"/>
      <c r="I100" s="13"/>
      <c r="J100" s="13"/>
      <c r="K100" s="13"/>
      <c r="L100" s="13"/>
      <c r="M100" s="13"/>
      <c r="N100" s="13"/>
      <c r="O100" s="14"/>
      <c r="P100" s="203"/>
      <c r="Q100" s="166"/>
      <c r="S100" s="162"/>
      <c r="T100" s="164"/>
      <c r="Y100" s="165"/>
      <c r="AB100" s="159"/>
    </row>
    <row r="101" spans="1:28" ht="12.75" hidden="1">
      <c r="A101" s="205"/>
      <c r="B101" s="202" t="s">
        <v>97</v>
      </c>
      <c r="C101" s="203"/>
      <c r="D101" s="203"/>
      <c r="E101" s="203"/>
      <c r="F101" s="203"/>
      <c r="G101" s="203"/>
      <c r="H101" s="203"/>
      <c r="I101" s="13"/>
      <c r="J101" s="13"/>
      <c r="K101" s="13"/>
      <c r="L101" s="13"/>
      <c r="M101" s="13"/>
      <c r="N101" s="13"/>
      <c r="O101" s="14"/>
      <c r="P101" s="203"/>
      <c r="Q101" s="166"/>
      <c r="S101" s="162"/>
      <c r="T101" s="164"/>
      <c r="Y101" s="165"/>
      <c r="AB101" s="159"/>
    </row>
    <row r="102" spans="1:28" ht="12.75" hidden="1">
      <c r="A102" s="207"/>
      <c r="S102" s="162"/>
      <c r="T102" s="164"/>
      <c r="Y102" s="165"/>
      <c r="AB102" s="159"/>
    </row>
    <row r="103" spans="19:28" ht="12.75" hidden="1">
      <c r="S103" s="162"/>
      <c r="T103" s="164"/>
      <c r="Y103" s="165"/>
      <c r="AB103" s="159"/>
    </row>
    <row r="104" spans="1:28" ht="13.5" hidden="1">
      <c r="A104" s="249" t="s">
        <v>127</v>
      </c>
      <c r="B104" s="239"/>
      <c r="C104" s="239"/>
      <c r="D104" s="239"/>
      <c r="E104" s="239"/>
      <c r="F104" s="239"/>
      <c r="G104" s="239"/>
      <c r="H104" s="239"/>
      <c r="I104" s="239"/>
      <c r="J104" s="239"/>
      <c r="K104" s="239"/>
      <c r="L104" s="239"/>
      <c r="M104" s="239"/>
      <c r="N104" s="239"/>
      <c r="O104" s="239"/>
      <c r="P104" s="239"/>
      <c r="S104" s="162"/>
      <c r="T104" s="164"/>
      <c r="Y104" s="165"/>
      <c r="AB104" s="159"/>
    </row>
    <row r="105" spans="1:28" ht="12.75" hidden="1">
      <c r="A105" s="238" t="s">
        <v>128</v>
      </c>
      <c r="B105" s="239"/>
      <c r="C105" s="239"/>
      <c r="D105" s="239"/>
      <c r="E105" s="239"/>
      <c r="F105" s="239"/>
      <c r="G105" s="239"/>
      <c r="H105" s="239"/>
      <c r="I105" s="239"/>
      <c r="J105" s="239"/>
      <c r="K105" s="239"/>
      <c r="L105" s="239"/>
      <c r="M105" s="239"/>
      <c r="N105" s="239"/>
      <c r="O105" s="239"/>
      <c r="P105" s="239"/>
      <c r="S105" s="162"/>
      <c r="T105" s="164"/>
      <c r="Y105" s="165"/>
      <c r="AB105" s="159"/>
    </row>
    <row r="106" spans="1:28" ht="12.75" hidden="1">
      <c r="A106" s="207"/>
      <c r="S106" s="162"/>
      <c r="T106" s="164"/>
      <c r="Y106" s="165"/>
      <c r="AB106" s="159"/>
    </row>
    <row r="107" spans="1:28" ht="12.75" hidden="1">
      <c r="A107" s="240"/>
      <c r="M107" s="241" t="s">
        <v>129</v>
      </c>
      <c r="N107" s="239"/>
      <c r="O107" s="239"/>
      <c r="P107" s="239"/>
      <c r="S107" s="162"/>
      <c r="T107" s="164"/>
      <c r="Y107" s="165"/>
      <c r="AB107" s="159"/>
    </row>
    <row r="108" spans="1:28" ht="12.75" hidden="1">
      <c r="A108" s="239"/>
      <c r="M108" s="242" t="s">
        <v>130</v>
      </c>
      <c r="N108" s="239"/>
      <c r="O108" s="239"/>
      <c r="P108" s="239"/>
      <c r="S108" s="162"/>
      <c r="T108" s="164"/>
      <c r="Y108" s="165"/>
      <c r="AB108" s="159"/>
    </row>
    <row r="109" spans="1:28" ht="12.75" hidden="1">
      <c r="A109" s="239"/>
      <c r="M109" s="241" t="s">
        <v>131</v>
      </c>
      <c r="N109" s="239"/>
      <c r="O109" s="239"/>
      <c r="P109" s="239"/>
      <c r="S109" s="162"/>
      <c r="T109" s="164"/>
      <c r="Y109" s="165"/>
      <c r="AB109" s="159"/>
    </row>
    <row r="110" spans="1:28" ht="12.75" hidden="1">
      <c r="A110" s="207"/>
      <c r="S110" s="162"/>
      <c r="T110" s="164"/>
      <c r="Y110" s="165"/>
      <c r="AB110" s="159"/>
    </row>
    <row r="111" spans="19:28" ht="12.75" hidden="1">
      <c r="S111" s="162"/>
      <c r="T111" s="164"/>
      <c r="Y111" s="165"/>
      <c r="AB111" s="159"/>
    </row>
    <row r="112" spans="19:28" ht="12.75" hidden="1">
      <c r="S112" s="162"/>
      <c r="T112" s="164"/>
      <c r="Y112" s="165"/>
      <c r="AB112" s="159"/>
    </row>
    <row r="113" spans="19:28" ht="12.75" hidden="1">
      <c r="S113" s="162"/>
      <c r="T113" s="164"/>
      <c r="Y113" s="165"/>
      <c r="AB113" s="159"/>
    </row>
    <row r="114" spans="19:28" ht="12.75" hidden="1">
      <c r="S114" s="162"/>
      <c r="T114" s="164"/>
      <c r="Y114" s="165"/>
      <c r="AB114" s="159"/>
    </row>
    <row r="115" spans="19:28" ht="12.75" hidden="1">
      <c r="S115" s="162"/>
      <c r="T115" s="164"/>
      <c r="Y115" s="165"/>
      <c r="AB115" s="159"/>
    </row>
    <row r="116" spans="19:28" ht="12.75" hidden="1">
      <c r="S116" s="162"/>
      <c r="T116" s="164"/>
      <c r="Y116" s="165"/>
      <c r="AB116" s="159"/>
    </row>
    <row r="117" spans="19:28" ht="12.75" hidden="1">
      <c r="S117" s="162"/>
      <c r="T117" s="164"/>
      <c r="Y117" s="165"/>
      <c r="AB117" s="159"/>
    </row>
    <row r="118" spans="19:28" ht="12.75" hidden="1">
      <c r="S118" s="162"/>
      <c r="T118" s="164"/>
      <c r="Y118" s="165"/>
      <c r="AB118" s="159"/>
    </row>
    <row r="119" spans="19:28" ht="12.75" hidden="1">
      <c r="S119" s="162"/>
      <c r="T119" s="164"/>
      <c r="Y119" s="165"/>
      <c r="AB119" s="159"/>
    </row>
    <row r="120" spans="19:28" ht="12.75" hidden="1">
      <c r="S120" s="162"/>
      <c r="T120" s="164"/>
      <c r="Y120" s="165"/>
      <c r="AB120" s="159"/>
    </row>
    <row r="121" spans="19:28" ht="12.75" hidden="1">
      <c r="S121" s="162"/>
      <c r="T121" s="164"/>
      <c r="Y121" s="165"/>
      <c r="AB121" s="159"/>
    </row>
    <row r="122" spans="19:28" ht="12.75">
      <c r="S122" s="162"/>
      <c r="T122" s="164"/>
      <c r="Y122" s="165"/>
      <c r="AB122" s="159"/>
    </row>
    <row r="123" spans="19:28" ht="12.75">
      <c r="S123" s="162"/>
      <c r="T123" s="164">
        <v>2021</v>
      </c>
      <c r="U123" s="15">
        <v>16002</v>
      </c>
      <c r="V123" s="15">
        <f>U123*5%</f>
        <v>800.1</v>
      </c>
      <c r="Y123" s="165"/>
      <c r="AB123" s="159"/>
    </row>
    <row r="124" spans="19:28" ht="12.75">
      <c r="S124" s="162"/>
      <c r="T124" s="164">
        <v>2022</v>
      </c>
      <c r="U124" s="15">
        <f>24674-U123</f>
        <v>8672</v>
      </c>
      <c r="V124" s="15">
        <f>U124*30%</f>
        <v>2601.6</v>
      </c>
      <c r="Y124" s="165"/>
      <c r="AB124" s="159"/>
    </row>
    <row r="125" spans="19:28" ht="12.75">
      <c r="S125" s="162"/>
      <c r="T125" s="164"/>
      <c r="U125" s="15"/>
      <c r="V125" s="15">
        <f>V123+V124</f>
        <v>3401.7</v>
      </c>
      <c r="Y125" s="165"/>
      <c r="AB125" s="159"/>
    </row>
    <row r="126" spans="19:28" ht="12.75">
      <c r="S126" s="162"/>
      <c r="T126" s="164"/>
      <c r="Y126" s="165"/>
      <c r="AB126" s="159"/>
    </row>
    <row r="127" spans="19:28" ht="12.75">
      <c r="S127" s="162"/>
      <c r="T127" s="164"/>
      <c r="Y127" s="165"/>
      <c r="AB127" s="159"/>
    </row>
    <row r="128" spans="19:28" ht="12.75">
      <c r="S128" s="162"/>
      <c r="T128" s="164"/>
      <c r="Y128" s="165"/>
      <c r="AB128" s="159"/>
    </row>
    <row r="129" spans="19:28" ht="12.75">
      <c r="S129" s="162"/>
      <c r="T129" s="164"/>
      <c r="Y129" s="165"/>
      <c r="AB129" s="159"/>
    </row>
    <row r="130" spans="19:28" ht="12.75">
      <c r="S130" s="162"/>
      <c r="T130" s="164"/>
      <c r="Y130" s="165"/>
      <c r="AB130" s="159"/>
    </row>
    <row r="131" spans="19:28" ht="12.75">
      <c r="S131" s="162"/>
      <c r="T131" s="164"/>
      <c r="Y131" s="165"/>
      <c r="AB131" s="159"/>
    </row>
    <row r="132" spans="19:28" ht="12.75">
      <c r="S132" s="162"/>
      <c r="T132" s="164"/>
      <c r="Y132" s="165"/>
      <c r="AB132" s="159"/>
    </row>
    <row r="133" spans="19:28" ht="12.75">
      <c r="S133" s="162"/>
      <c r="T133" s="164"/>
      <c r="Y133" s="165"/>
      <c r="AB133" s="159"/>
    </row>
    <row r="134" spans="19:28" ht="12.75">
      <c r="S134" s="162"/>
      <c r="T134" s="164"/>
      <c r="Y134" s="165"/>
      <c r="AB134" s="159"/>
    </row>
    <row r="135" spans="19:28" ht="12.75">
      <c r="S135" s="162"/>
      <c r="T135" s="164"/>
      <c r="Y135" s="165"/>
      <c r="AB135" s="159"/>
    </row>
    <row r="136" spans="19:28" ht="12.75">
      <c r="S136" s="162"/>
      <c r="T136" s="164"/>
      <c r="Y136" s="165"/>
      <c r="AB136" s="159"/>
    </row>
    <row r="137" spans="19:28" ht="12.75">
      <c r="S137" s="162"/>
      <c r="T137" s="164"/>
      <c r="Y137" s="165"/>
      <c r="AB137" s="159"/>
    </row>
    <row r="138" spans="19:28" ht="12.75">
      <c r="S138" s="162"/>
      <c r="T138" s="164"/>
      <c r="Y138" s="165"/>
      <c r="AB138" s="159"/>
    </row>
    <row r="139" spans="19:28" ht="12.75">
      <c r="S139" s="162"/>
      <c r="T139" s="164"/>
      <c r="Y139" s="165"/>
      <c r="AB139" s="159"/>
    </row>
    <row r="140" spans="19:28" ht="12.75">
      <c r="S140" s="162"/>
      <c r="T140" s="164"/>
      <c r="Y140" s="165"/>
      <c r="AB140" s="159"/>
    </row>
    <row r="141" spans="19:28" ht="12.75">
      <c r="S141" s="162"/>
      <c r="T141" s="164"/>
      <c r="Y141" s="165"/>
      <c r="AB141" s="159"/>
    </row>
    <row r="142" spans="19:28" ht="12.75">
      <c r="S142" s="162"/>
      <c r="T142" s="164"/>
      <c r="Y142" s="165"/>
      <c r="AB142" s="159"/>
    </row>
    <row r="143" spans="19:28" ht="12.75">
      <c r="S143" s="162"/>
      <c r="T143" s="164"/>
      <c r="Y143" s="165"/>
      <c r="AB143" s="159"/>
    </row>
    <row r="144" spans="19:28" ht="12.75">
      <c r="S144" s="162"/>
      <c r="T144" s="164"/>
      <c r="Y144" s="165"/>
      <c r="AB144" s="159"/>
    </row>
    <row r="145" spans="19:28" ht="12.75">
      <c r="S145" s="162"/>
      <c r="T145" s="164"/>
      <c r="Y145" s="165"/>
      <c r="AB145" s="159"/>
    </row>
    <row r="146" spans="19:28" ht="12.75">
      <c r="S146" s="162"/>
      <c r="T146" s="164"/>
      <c r="Y146" s="165"/>
      <c r="AB146" s="159"/>
    </row>
    <row r="147" spans="19:28" ht="12.75">
      <c r="S147" s="162"/>
      <c r="T147" s="164"/>
      <c r="Y147" s="165"/>
      <c r="AB147" s="159"/>
    </row>
    <row r="148" spans="19:28" ht="12.75">
      <c r="S148" s="162"/>
      <c r="T148" s="164"/>
      <c r="Y148" s="165"/>
      <c r="AB148" s="159"/>
    </row>
    <row r="149" spans="19:28" ht="12.75">
      <c r="S149" s="162"/>
      <c r="T149" s="164"/>
      <c r="Y149" s="165"/>
      <c r="AB149" s="159"/>
    </row>
    <row r="150" spans="19:28" ht="12.75">
      <c r="S150" s="162"/>
      <c r="T150" s="164"/>
      <c r="Y150" s="165"/>
      <c r="AB150" s="159"/>
    </row>
    <row r="151" spans="19:28" ht="12.75">
      <c r="S151" s="162"/>
      <c r="T151" s="164"/>
      <c r="Y151" s="165"/>
      <c r="AB151" s="159"/>
    </row>
    <row r="152" spans="19:28" ht="12.75">
      <c r="S152" s="162"/>
      <c r="T152" s="164"/>
      <c r="Y152" s="165"/>
      <c r="AB152" s="159"/>
    </row>
    <row r="153" spans="19:28" ht="12.75">
      <c r="S153" s="162"/>
      <c r="T153" s="164"/>
      <c r="Y153" s="165"/>
      <c r="AB153" s="159"/>
    </row>
    <row r="154" spans="19:28" ht="12.75">
      <c r="S154" s="162"/>
      <c r="T154" s="164"/>
      <c r="Y154" s="165"/>
      <c r="AB154" s="159"/>
    </row>
    <row r="155" spans="19:28" ht="12.75">
      <c r="S155" s="162"/>
      <c r="T155" s="164"/>
      <c r="Y155" s="165"/>
      <c r="AB155" s="159"/>
    </row>
    <row r="156" spans="19:28" ht="12.75">
      <c r="S156" s="162"/>
      <c r="T156" s="164"/>
      <c r="Y156" s="165"/>
      <c r="AB156" s="159"/>
    </row>
    <row r="157" spans="19:28" ht="12.75">
      <c r="S157" s="162"/>
      <c r="T157" s="164"/>
      <c r="Y157" s="165"/>
      <c r="AB157" s="159"/>
    </row>
    <row r="158" spans="19:28" ht="12.75">
      <c r="S158" s="162"/>
      <c r="T158" s="164"/>
      <c r="Y158" s="165"/>
      <c r="AB158" s="159"/>
    </row>
    <row r="159" spans="19:28" ht="12.75">
      <c r="S159" s="162"/>
      <c r="T159" s="164"/>
      <c r="Y159" s="165"/>
      <c r="AB159" s="159"/>
    </row>
    <row r="160" spans="19:28" ht="12.75">
      <c r="S160" s="162"/>
      <c r="T160" s="164"/>
      <c r="Y160" s="165"/>
      <c r="AB160" s="159"/>
    </row>
    <row r="161" spans="19:28" ht="12.75">
      <c r="S161" s="162"/>
      <c r="T161" s="164"/>
      <c r="Y161" s="165"/>
      <c r="AB161" s="159"/>
    </row>
    <row r="162" spans="19:28" ht="12.75">
      <c r="S162" s="162"/>
      <c r="T162" s="164"/>
      <c r="Y162" s="165"/>
      <c r="AB162" s="159"/>
    </row>
    <row r="163" spans="19:28" ht="12.75">
      <c r="S163" s="162"/>
      <c r="T163" s="164"/>
      <c r="Y163" s="165"/>
      <c r="AB163" s="159"/>
    </row>
    <row r="164" spans="19:28" ht="12.75">
      <c r="S164" s="162"/>
      <c r="T164" s="164"/>
      <c r="Y164" s="165"/>
      <c r="AB164" s="159"/>
    </row>
    <row r="165" spans="19:28" ht="12.75">
      <c r="S165" s="162"/>
      <c r="T165" s="164"/>
      <c r="Y165" s="165"/>
      <c r="AB165" s="159"/>
    </row>
    <row r="166" spans="19:28" ht="12.75">
      <c r="S166" s="162"/>
      <c r="T166" s="164"/>
      <c r="Y166" s="165"/>
      <c r="AB166" s="159"/>
    </row>
    <row r="167" spans="19:28" ht="12.75">
      <c r="S167" s="162"/>
      <c r="T167" s="164"/>
      <c r="Y167" s="165"/>
      <c r="AB167" s="159"/>
    </row>
    <row r="168" spans="19:28" ht="12.75">
      <c r="S168" s="162"/>
      <c r="T168" s="164"/>
      <c r="Y168" s="165"/>
      <c r="AB168" s="159"/>
    </row>
    <row r="169" spans="19:28" ht="12.75">
      <c r="S169" s="162"/>
      <c r="T169" s="164"/>
      <c r="Y169" s="165"/>
      <c r="AB169" s="159"/>
    </row>
    <row r="170" spans="19:28" ht="12.75">
      <c r="S170" s="162"/>
      <c r="T170" s="164"/>
      <c r="Y170" s="165"/>
      <c r="AB170" s="159"/>
    </row>
    <row r="171" spans="19:28" ht="12.75">
      <c r="S171" s="162"/>
      <c r="T171" s="164"/>
      <c r="Y171" s="165"/>
      <c r="AB171" s="159"/>
    </row>
    <row r="172" spans="19:28" ht="12.75">
      <c r="S172" s="162"/>
      <c r="T172" s="164"/>
      <c r="Y172" s="165"/>
      <c r="AB172" s="159"/>
    </row>
    <row r="173" spans="19:28" ht="12.75">
      <c r="S173" s="162"/>
      <c r="T173" s="164"/>
      <c r="Y173" s="165"/>
      <c r="AB173" s="159"/>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mergeCells count="42">
    <mergeCell ref="A2:D3"/>
    <mergeCell ref="A6:P6"/>
    <mergeCell ref="A7:P7"/>
    <mergeCell ref="A9:P9"/>
    <mergeCell ref="A10:A12"/>
    <mergeCell ref="B10:B12"/>
    <mergeCell ref="C10:C12"/>
    <mergeCell ref="D10:D12"/>
    <mergeCell ref="E10:E12"/>
    <mergeCell ref="P10:P12"/>
    <mergeCell ref="K91:K92"/>
    <mergeCell ref="F10:F12"/>
    <mergeCell ref="G10:G12"/>
    <mergeCell ref="H10:J10"/>
    <mergeCell ref="K10:K12"/>
    <mergeCell ref="L10:L12"/>
    <mergeCell ref="Q10:Q12"/>
    <mergeCell ref="H11:H12"/>
    <mergeCell ref="I11:J11"/>
    <mergeCell ref="M11:M12"/>
    <mergeCell ref="N11:O11"/>
    <mergeCell ref="M10:O10"/>
    <mergeCell ref="A104:P104"/>
    <mergeCell ref="A91:A92"/>
    <mergeCell ref="C91:C92"/>
    <mergeCell ref="D91:D92"/>
    <mergeCell ref="E91:E92"/>
    <mergeCell ref="F91:F92"/>
    <mergeCell ref="G91:G92"/>
    <mergeCell ref="H91:H92"/>
    <mergeCell ref="I91:I92"/>
    <mergeCell ref="J91:J92"/>
    <mergeCell ref="A105:P105"/>
    <mergeCell ref="A107:A109"/>
    <mergeCell ref="M107:P107"/>
    <mergeCell ref="M108:P108"/>
    <mergeCell ref="M109:P109"/>
    <mergeCell ref="L91:L92"/>
    <mergeCell ref="M91:M92"/>
    <mergeCell ref="N91:N92"/>
    <mergeCell ref="O91:O92"/>
    <mergeCell ref="P91:P92"/>
  </mergeCells>
  <printOptions/>
  <pageMargins left="0.7" right="0.7" top="0.75" bottom="0.75" header="0.3" footer="0.3"/>
  <pageSetup horizontalDpi="600" verticalDpi="600" orientation="portrait" paperSize="9" scale="49" r:id="rId1"/>
</worksheet>
</file>

<file path=xl/worksheets/sheet6.xml><?xml version="1.0" encoding="utf-8"?>
<worksheet xmlns="http://schemas.openxmlformats.org/spreadsheetml/2006/main" xmlns:r="http://schemas.openxmlformats.org/officeDocument/2006/relationships">
  <sheetPr>
    <tabColor rgb="FFFFC000"/>
  </sheetPr>
  <dimension ref="A1:P11"/>
  <sheetViews>
    <sheetView view="pageBreakPreview" zoomScale="85" zoomScaleNormal="85" zoomScaleSheetLayoutView="85" zoomScalePageLayoutView="0" workbookViewId="0" topLeftCell="A4">
      <selection activeCell="J10" sqref="J10"/>
    </sheetView>
  </sheetViews>
  <sheetFormatPr defaultColWidth="9.00390625" defaultRowHeight="15.75"/>
  <cols>
    <col min="1" max="1" width="9.00390625" style="19" customWidth="1"/>
    <col min="2" max="2" width="29.625" style="19" customWidth="1"/>
    <col min="3" max="5" width="9.00390625" style="19" customWidth="1"/>
    <col min="6" max="6" width="12.625" style="19" customWidth="1"/>
    <col min="7" max="15" width="9.00390625" style="19" customWidth="1"/>
    <col min="16" max="16" width="11.50390625" style="19" bestFit="1" customWidth="1"/>
    <col min="17" max="16384" width="9.00390625" style="19" customWidth="1"/>
  </cols>
  <sheetData>
    <row r="1" ht="13.5">
      <c r="N1" s="19" t="s">
        <v>240</v>
      </c>
    </row>
    <row r="2" spans="1:15" ht="13.5">
      <c r="A2" s="236" t="s">
        <v>245</v>
      </c>
      <c r="B2" s="236"/>
      <c r="C2" s="236"/>
      <c r="D2" s="236"/>
      <c r="E2" s="236"/>
      <c r="F2" s="236"/>
      <c r="G2" s="236"/>
      <c r="H2" s="236"/>
      <c r="I2" s="236"/>
      <c r="J2" s="236"/>
      <c r="K2" s="236"/>
      <c r="L2" s="236"/>
      <c r="M2" s="236"/>
      <c r="N2" s="236"/>
      <c r="O2" s="236"/>
    </row>
    <row r="3" spans="1:15" ht="13.5">
      <c r="A3" s="255" t="str">
        <f>+'B04.ĐƯNTM'!A7:P7</f>
        <v>  (Kèm theo Nghị quyết số 119/NQ-HĐND ngày 30 tháng 5 năm 2024 của HĐND huyện Bắc Sơn)</v>
      </c>
      <c r="B3" s="237"/>
      <c r="C3" s="237"/>
      <c r="D3" s="237"/>
      <c r="E3" s="237"/>
      <c r="F3" s="237"/>
      <c r="G3" s="237"/>
      <c r="H3" s="237"/>
      <c r="I3" s="237"/>
      <c r="J3" s="237"/>
      <c r="K3" s="237"/>
      <c r="L3" s="237"/>
      <c r="M3" s="237"/>
      <c r="N3" s="237"/>
      <c r="O3" s="237"/>
    </row>
    <row r="4" spans="8:15" ht="13.5">
      <c r="H4" s="18"/>
      <c r="I4" s="18"/>
      <c r="L4" s="256" t="s">
        <v>143</v>
      </c>
      <c r="M4" s="256"/>
      <c r="N4" s="256"/>
      <c r="O4" s="256"/>
    </row>
    <row r="5" spans="1:15" ht="26.25" customHeight="1">
      <c r="A5" s="257" t="s">
        <v>0</v>
      </c>
      <c r="B5" s="257" t="s">
        <v>144</v>
      </c>
      <c r="C5" s="258" t="s">
        <v>62</v>
      </c>
      <c r="D5" s="258" t="s">
        <v>145</v>
      </c>
      <c r="E5" s="258" t="s">
        <v>146</v>
      </c>
      <c r="F5" s="257" t="s">
        <v>147</v>
      </c>
      <c r="G5" s="257"/>
      <c r="H5" s="257" t="s">
        <v>148</v>
      </c>
      <c r="I5" s="257"/>
      <c r="J5" s="257" t="s">
        <v>149</v>
      </c>
      <c r="K5" s="259" t="s">
        <v>150</v>
      </c>
      <c r="L5" s="260"/>
      <c r="M5" s="261"/>
      <c r="N5" s="257" t="s">
        <v>151</v>
      </c>
      <c r="O5" s="257" t="s">
        <v>3</v>
      </c>
    </row>
    <row r="6" spans="1:15" ht="55.5">
      <c r="A6" s="257"/>
      <c r="B6" s="257"/>
      <c r="C6" s="258"/>
      <c r="D6" s="258"/>
      <c r="E6" s="258"/>
      <c r="F6" s="126" t="s">
        <v>152</v>
      </c>
      <c r="G6" s="126" t="s">
        <v>153</v>
      </c>
      <c r="H6" s="126" t="s">
        <v>154</v>
      </c>
      <c r="I6" s="126" t="s">
        <v>155</v>
      </c>
      <c r="J6" s="257"/>
      <c r="K6" s="126" t="s">
        <v>173</v>
      </c>
      <c r="L6" s="126" t="s">
        <v>175</v>
      </c>
      <c r="M6" s="126" t="s">
        <v>174</v>
      </c>
      <c r="N6" s="257"/>
      <c r="O6" s="257"/>
    </row>
    <row r="7" spans="1:15" ht="13.5">
      <c r="A7" s="126" t="s">
        <v>156</v>
      </c>
      <c r="B7" s="126" t="s">
        <v>157</v>
      </c>
      <c r="C7" s="126" t="s">
        <v>158</v>
      </c>
      <c r="D7" s="126"/>
      <c r="E7" s="126" t="s">
        <v>159</v>
      </c>
      <c r="F7" s="126" t="s">
        <v>160</v>
      </c>
      <c r="G7" s="126" t="s">
        <v>161</v>
      </c>
      <c r="H7" s="126" t="s">
        <v>162</v>
      </c>
      <c r="I7" s="126" t="s">
        <v>163</v>
      </c>
      <c r="J7" s="126" t="s">
        <v>164</v>
      </c>
      <c r="K7" s="126" t="s">
        <v>165</v>
      </c>
      <c r="L7" s="126" t="s">
        <v>166</v>
      </c>
      <c r="M7" s="126" t="s">
        <v>167</v>
      </c>
      <c r="N7" s="126" t="s">
        <v>176</v>
      </c>
      <c r="O7" s="126" t="s">
        <v>177</v>
      </c>
    </row>
    <row r="8" spans="1:15" ht="13.5">
      <c r="A8" s="132"/>
      <c r="B8" s="126" t="s">
        <v>19</v>
      </c>
      <c r="C8" s="208"/>
      <c r="D8" s="208"/>
      <c r="E8" s="208"/>
      <c r="F8" s="209"/>
      <c r="G8" s="93">
        <f aca="true" t="shared" si="0" ref="G8:M8">+G9</f>
        <v>922</v>
      </c>
      <c r="H8" s="93">
        <f t="shared" si="0"/>
        <v>0</v>
      </c>
      <c r="I8" s="93">
        <f t="shared" si="0"/>
        <v>0</v>
      </c>
      <c r="J8" s="93">
        <f t="shared" si="0"/>
        <v>750</v>
      </c>
      <c r="K8" s="93">
        <f t="shared" si="0"/>
        <v>376.45</v>
      </c>
      <c r="L8" s="93">
        <f t="shared" si="0"/>
        <v>272</v>
      </c>
      <c r="M8" s="93">
        <f t="shared" si="0"/>
        <v>925.35</v>
      </c>
      <c r="N8" s="126"/>
      <c r="O8" s="210"/>
    </row>
    <row r="9" spans="1:15" ht="97.5">
      <c r="A9" s="126" t="s">
        <v>20</v>
      </c>
      <c r="B9" s="126" t="s">
        <v>209</v>
      </c>
      <c r="C9" s="208"/>
      <c r="D9" s="208"/>
      <c r="E9" s="208"/>
      <c r="F9" s="126"/>
      <c r="G9" s="93">
        <f>SUM(G10:G10)</f>
        <v>922</v>
      </c>
      <c r="H9" s="93">
        <f>SUM(H10:H10)</f>
        <v>0</v>
      </c>
      <c r="I9" s="93">
        <f>SUM(I10:I10)</f>
        <v>0</v>
      </c>
      <c r="J9" s="93">
        <f>SUM(J10:J11)</f>
        <v>750</v>
      </c>
      <c r="K9" s="93">
        <f>SUM(K10:K11)</f>
        <v>376.45</v>
      </c>
      <c r="L9" s="93">
        <f>SUM(L10:L11)</f>
        <v>272</v>
      </c>
      <c r="M9" s="93">
        <f>SUM(M10:M11)</f>
        <v>925.35</v>
      </c>
      <c r="N9" s="126"/>
      <c r="O9" s="210"/>
    </row>
    <row r="10" spans="1:15" ht="42">
      <c r="A10" s="132">
        <v>1</v>
      </c>
      <c r="B10" s="212" t="s">
        <v>178</v>
      </c>
      <c r="C10" s="132" t="s">
        <v>170</v>
      </c>
      <c r="D10" s="132" t="s">
        <v>168</v>
      </c>
      <c r="E10" s="211">
        <v>2022</v>
      </c>
      <c r="F10" s="211"/>
      <c r="G10" s="94">
        <v>922</v>
      </c>
      <c r="H10" s="94"/>
      <c r="I10" s="94"/>
      <c r="J10" s="94">
        <v>650</v>
      </c>
      <c r="K10" s="94"/>
      <c r="L10" s="94">
        <v>272</v>
      </c>
      <c r="M10" s="94">
        <v>272</v>
      </c>
      <c r="N10" s="95" t="s">
        <v>169</v>
      </c>
      <c r="O10" s="95" t="s">
        <v>172</v>
      </c>
    </row>
    <row r="11" spans="1:16" ht="42">
      <c r="A11" s="132">
        <v>2</v>
      </c>
      <c r="B11" s="212" t="s">
        <v>251</v>
      </c>
      <c r="C11" s="132" t="s">
        <v>170</v>
      </c>
      <c r="D11" s="132" t="s">
        <v>168</v>
      </c>
      <c r="E11" s="211">
        <v>2023</v>
      </c>
      <c r="F11" s="211"/>
      <c r="G11" s="94">
        <v>1093.8</v>
      </c>
      <c r="H11" s="94"/>
      <c r="I11" s="94">
        <v>0</v>
      </c>
      <c r="J11" s="94">
        <v>100</v>
      </c>
      <c r="K11" s="94">
        <v>376.45</v>
      </c>
      <c r="L11" s="94">
        <v>0</v>
      </c>
      <c r="M11" s="94">
        <v>653.35</v>
      </c>
      <c r="N11" s="95" t="s">
        <v>171</v>
      </c>
      <c r="O11" s="95" t="s">
        <v>172</v>
      </c>
      <c r="P11" s="213"/>
    </row>
  </sheetData>
  <sheetProtection/>
  <mergeCells count="14">
    <mergeCell ref="J5:J6"/>
    <mergeCell ref="N5:N6"/>
    <mergeCell ref="O5:O6"/>
    <mergeCell ref="K5:M5"/>
    <mergeCell ref="A2:O2"/>
    <mergeCell ref="A3:O3"/>
    <mergeCell ref="L4:O4"/>
    <mergeCell ref="A5:A6"/>
    <mergeCell ref="B5:B6"/>
    <mergeCell ref="C5:C6"/>
    <mergeCell ref="D5:D6"/>
    <mergeCell ref="E5:E6"/>
    <mergeCell ref="F5:G5"/>
    <mergeCell ref="H5:I5"/>
  </mergeCells>
  <printOptions/>
  <pageMargins left="0.45" right="0.2" top="0.5" bottom="0.5" header="0.3" footer="0.3"/>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FFC000"/>
  </sheetPr>
  <dimension ref="A1:Z28"/>
  <sheetViews>
    <sheetView view="pageBreakPreview" zoomScale="85" zoomScaleNormal="85" zoomScaleSheetLayoutView="85" zoomScalePageLayoutView="0" workbookViewId="0" topLeftCell="A1">
      <pane xSplit="2" ySplit="7" topLeftCell="G17" activePane="bottomRight" state="frozen"/>
      <selection pane="topLeft" activeCell="A1" sqref="A1"/>
      <selection pane="topRight" activeCell="C1" sqref="C1"/>
      <selection pane="bottomLeft" activeCell="A8" sqref="A8"/>
      <selection pane="bottomRight" activeCell="A3" sqref="A3:W3"/>
    </sheetView>
  </sheetViews>
  <sheetFormatPr defaultColWidth="9.00390625" defaultRowHeight="15.75"/>
  <cols>
    <col min="1" max="1" width="4.50390625" style="124" bestFit="1" customWidth="1"/>
    <col min="2" max="2" width="31.50390625" style="124" customWidth="1"/>
    <col min="3" max="3" width="4.875" style="124" bestFit="1" customWidth="1"/>
    <col min="4" max="4" width="7.375" style="124" bestFit="1" customWidth="1"/>
    <col min="5" max="5" width="8.375" style="124" bestFit="1" customWidth="1"/>
    <col min="6" max="6" width="7.375" style="124" bestFit="1" customWidth="1"/>
    <col min="7" max="8" width="4.875" style="124" bestFit="1" customWidth="1"/>
    <col min="9" max="9" width="6.375" style="124" bestFit="1" customWidth="1"/>
    <col min="10" max="10" width="7.375" style="124" bestFit="1" customWidth="1"/>
    <col min="11" max="11" width="6.375" style="124" bestFit="1" customWidth="1"/>
    <col min="12" max="13" width="4.875" style="124" bestFit="1" customWidth="1"/>
    <col min="14" max="14" width="6.375" style="124" bestFit="1" customWidth="1"/>
    <col min="15" max="15" width="7.375" style="124" bestFit="1" customWidth="1"/>
    <col min="16" max="16" width="6.375" style="124" bestFit="1" customWidth="1"/>
    <col min="17" max="17" width="4.875" style="124" bestFit="1" customWidth="1"/>
    <col min="18" max="18" width="10.375" style="124" customWidth="1"/>
    <col min="19" max="19" width="10.25390625" style="151" customWidth="1"/>
    <col min="20" max="21" width="7.75390625" style="141" customWidth="1"/>
    <col min="22" max="22" width="7.375" style="141" bestFit="1" customWidth="1"/>
    <col min="23" max="23" width="16.00390625" style="124" customWidth="1"/>
    <col min="24" max="25" width="27.00390625" style="124" customWidth="1"/>
    <col min="26" max="16384" width="9.00390625" style="124" customWidth="1"/>
  </cols>
  <sheetData>
    <row r="1" spans="1:26" ht="30">
      <c r="A1" s="123"/>
      <c r="B1" s="123"/>
      <c r="C1" s="123"/>
      <c r="D1" s="123"/>
      <c r="E1" s="123"/>
      <c r="F1" s="123"/>
      <c r="G1" s="123"/>
      <c r="H1" s="123"/>
      <c r="I1" s="123"/>
      <c r="J1" s="123"/>
      <c r="K1" s="123"/>
      <c r="L1" s="123"/>
      <c r="M1" s="123"/>
      <c r="N1" s="123"/>
      <c r="O1" s="123"/>
      <c r="P1" s="123"/>
      <c r="Q1" s="123"/>
      <c r="R1" s="123"/>
      <c r="S1" s="148"/>
      <c r="T1" s="138"/>
      <c r="U1" s="138"/>
      <c r="V1" s="138" t="s">
        <v>241</v>
      </c>
      <c r="W1" s="123"/>
      <c r="X1" s="123"/>
      <c r="Y1" s="123"/>
      <c r="Z1" s="123"/>
    </row>
    <row r="2" spans="1:26" ht="15" customHeight="1">
      <c r="A2" s="262" t="s">
        <v>247</v>
      </c>
      <c r="B2" s="262"/>
      <c r="C2" s="262"/>
      <c r="D2" s="262"/>
      <c r="E2" s="262"/>
      <c r="F2" s="262"/>
      <c r="G2" s="262"/>
      <c r="H2" s="262"/>
      <c r="I2" s="262"/>
      <c r="J2" s="262"/>
      <c r="K2" s="262"/>
      <c r="L2" s="262"/>
      <c r="M2" s="262"/>
      <c r="N2" s="262"/>
      <c r="O2" s="262"/>
      <c r="P2" s="262"/>
      <c r="Q2" s="262"/>
      <c r="R2" s="262"/>
      <c r="S2" s="262"/>
      <c r="T2" s="262"/>
      <c r="U2" s="262"/>
      <c r="V2" s="262"/>
      <c r="W2" s="262"/>
      <c r="X2" s="123"/>
      <c r="Y2" s="123"/>
      <c r="Z2" s="123"/>
    </row>
    <row r="3" spans="1:26" ht="15">
      <c r="A3" s="270" t="str">
        <f>+'B05.10% theo 1747'!A3:O3</f>
        <v>  (Kèm theo Nghị quyết số 119/NQ-HĐND ngày 30 tháng 5 năm 2024 của HĐND huyện Bắc Sơn)</v>
      </c>
      <c r="B3" s="271"/>
      <c r="C3" s="271"/>
      <c r="D3" s="271"/>
      <c r="E3" s="271"/>
      <c r="F3" s="271"/>
      <c r="G3" s="271"/>
      <c r="H3" s="271"/>
      <c r="I3" s="271"/>
      <c r="J3" s="271"/>
      <c r="K3" s="271"/>
      <c r="L3" s="271"/>
      <c r="M3" s="271"/>
      <c r="N3" s="271"/>
      <c r="O3" s="271"/>
      <c r="P3" s="271"/>
      <c r="Q3" s="271"/>
      <c r="R3" s="271"/>
      <c r="S3" s="271"/>
      <c r="T3" s="271"/>
      <c r="U3" s="271"/>
      <c r="V3" s="271"/>
      <c r="W3" s="271"/>
      <c r="X3" s="123"/>
      <c r="Y3" s="123"/>
      <c r="Z3" s="123"/>
    </row>
    <row r="4" spans="1:26" s="127" customFormat="1" ht="14.25" customHeight="1">
      <c r="A4" s="263" t="s">
        <v>0</v>
      </c>
      <c r="B4" s="263" t="s">
        <v>1</v>
      </c>
      <c r="C4" s="257" t="s">
        <v>110</v>
      </c>
      <c r="D4" s="257"/>
      <c r="E4" s="257"/>
      <c r="F4" s="257"/>
      <c r="G4" s="257"/>
      <c r="H4" s="257"/>
      <c r="I4" s="257"/>
      <c r="J4" s="257"/>
      <c r="K4" s="257"/>
      <c r="L4" s="257"/>
      <c r="M4" s="257"/>
      <c r="N4" s="257"/>
      <c r="O4" s="257"/>
      <c r="P4" s="257"/>
      <c r="Q4" s="257"/>
      <c r="R4" s="268" t="s">
        <v>179</v>
      </c>
      <c r="S4" s="277" t="s">
        <v>238</v>
      </c>
      <c r="T4" s="272" t="s">
        <v>208</v>
      </c>
      <c r="U4" s="273"/>
      <c r="V4" s="266" t="s">
        <v>180</v>
      </c>
      <c r="W4" s="257" t="s">
        <v>3</v>
      </c>
      <c r="X4" s="264" t="s">
        <v>181</v>
      </c>
      <c r="Y4" s="276" t="s">
        <v>182</v>
      </c>
      <c r="Z4" s="125"/>
    </row>
    <row r="5" spans="1:26" s="127" customFormat="1" ht="14.25" customHeight="1">
      <c r="A5" s="264"/>
      <c r="B5" s="264"/>
      <c r="C5" s="257" t="s">
        <v>77</v>
      </c>
      <c r="D5" s="257"/>
      <c r="E5" s="257"/>
      <c r="F5" s="257"/>
      <c r="G5" s="257"/>
      <c r="H5" s="257" t="s">
        <v>183</v>
      </c>
      <c r="I5" s="257"/>
      <c r="J5" s="257"/>
      <c r="K5" s="257"/>
      <c r="L5" s="257"/>
      <c r="M5" s="257" t="s">
        <v>184</v>
      </c>
      <c r="N5" s="257"/>
      <c r="O5" s="257"/>
      <c r="P5" s="257"/>
      <c r="Q5" s="257"/>
      <c r="R5" s="269"/>
      <c r="S5" s="278"/>
      <c r="T5" s="274"/>
      <c r="U5" s="275"/>
      <c r="V5" s="267"/>
      <c r="W5" s="257"/>
      <c r="X5" s="264"/>
      <c r="Y5" s="276"/>
      <c r="Z5" s="125"/>
    </row>
    <row r="6" spans="1:26" s="127" customFormat="1" ht="15">
      <c r="A6" s="265"/>
      <c r="B6" s="265"/>
      <c r="C6" s="126">
        <v>2021</v>
      </c>
      <c r="D6" s="126">
        <v>2022</v>
      </c>
      <c r="E6" s="126">
        <v>2023</v>
      </c>
      <c r="F6" s="126">
        <v>2024</v>
      </c>
      <c r="G6" s="126">
        <v>2025</v>
      </c>
      <c r="H6" s="126">
        <v>2021</v>
      </c>
      <c r="I6" s="126">
        <v>2022</v>
      </c>
      <c r="J6" s="126">
        <v>2023</v>
      </c>
      <c r="K6" s="126">
        <v>2024</v>
      </c>
      <c r="L6" s="126">
        <v>2025</v>
      </c>
      <c r="M6" s="126">
        <v>2021</v>
      </c>
      <c r="N6" s="126">
        <v>2022</v>
      </c>
      <c r="O6" s="126">
        <v>2023</v>
      </c>
      <c r="P6" s="126">
        <v>2024</v>
      </c>
      <c r="Q6" s="126">
        <v>2025</v>
      </c>
      <c r="R6" s="126">
        <v>2022</v>
      </c>
      <c r="S6" s="149">
        <v>2023.2024</v>
      </c>
      <c r="T6" s="139">
        <v>2023</v>
      </c>
      <c r="U6" s="139">
        <v>2024</v>
      </c>
      <c r="V6" s="139"/>
      <c r="W6" s="257"/>
      <c r="X6" s="264"/>
      <c r="Y6" s="276"/>
      <c r="Z6" s="125"/>
    </row>
    <row r="7" spans="1:26" s="137" customFormat="1" ht="14.25">
      <c r="A7" s="142"/>
      <c r="B7" s="142" t="s">
        <v>185</v>
      </c>
      <c r="C7" s="136">
        <f aca="true" t="shared" si="0" ref="C7:R7">+C8</f>
        <v>0</v>
      </c>
      <c r="D7" s="136">
        <f t="shared" si="0"/>
        <v>24085</v>
      </c>
      <c r="E7" s="136">
        <f t="shared" si="0"/>
        <v>59616.81</v>
      </c>
      <c r="F7" s="136">
        <f t="shared" si="0"/>
        <v>25359</v>
      </c>
      <c r="G7" s="136">
        <f t="shared" si="0"/>
        <v>0</v>
      </c>
      <c r="H7" s="136">
        <f t="shared" si="0"/>
        <v>0</v>
      </c>
      <c r="I7" s="136">
        <f t="shared" si="0"/>
        <v>2590</v>
      </c>
      <c r="J7" s="136">
        <f t="shared" si="0"/>
        <v>3410</v>
      </c>
      <c r="K7" s="136">
        <f t="shared" si="0"/>
        <v>2590</v>
      </c>
      <c r="L7" s="136">
        <f t="shared" si="0"/>
        <v>0</v>
      </c>
      <c r="M7" s="136">
        <f t="shared" si="0"/>
        <v>0</v>
      </c>
      <c r="N7" s="136">
        <f t="shared" si="0"/>
        <v>2179.23</v>
      </c>
      <c r="O7" s="136">
        <f t="shared" si="0"/>
        <v>3381.5305000000008</v>
      </c>
      <c r="P7" s="136">
        <f t="shared" si="0"/>
        <v>1179.54</v>
      </c>
      <c r="Q7" s="136">
        <f t="shared" si="0"/>
        <v>0</v>
      </c>
      <c r="R7" s="136">
        <f t="shared" si="0"/>
        <v>904.23</v>
      </c>
      <c r="S7" s="150">
        <f>T7+U7</f>
        <v>3261.302375</v>
      </c>
      <c r="T7" s="136">
        <f>+T8</f>
        <v>2927.237375</v>
      </c>
      <c r="U7" s="136">
        <f>+U8</f>
        <v>334.065</v>
      </c>
      <c r="V7" s="136">
        <f>+V8</f>
        <v>5836.070500000001</v>
      </c>
      <c r="W7" s="135"/>
      <c r="X7" s="264"/>
      <c r="Y7" s="276"/>
      <c r="Z7" s="134"/>
    </row>
    <row r="8" spans="1:26" s="137" customFormat="1" ht="14.25">
      <c r="A8" s="135" t="s">
        <v>20</v>
      </c>
      <c r="B8" s="143" t="s">
        <v>189</v>
      </c>
      <c r="C8" s="136">
        <f>C9+C10+C21</f>
        <v>0</v>
      </c>
      <c r="D8" s="136">
        <f aca="true" t="shared" si="1" ref="D8:Q8">D9+D10+D21</f>
        <v>24085</v>
      </c>
      <c r="E8" s="136">
        <f t="shared" si="1"/>
        <v>59616.81</v>
      </c>
      <c r="F8" s="136">
        <f t="shared" si="1"/>
        <v>25359</v>
      </c>
      <c r="G8" s="136">
        <f t="shared" si="1"/>
        <v>0</v>
      </c>
      <c r="H8" s="136">
        <f t="shared" si="1"/>
        <v>0</v>
      </c>
      <c r="I8" s="136">
        <f t="shared" si="1"/>
        <v>2590</v>
      </c>
      <c r="J8" s="136">
        <f t="shared" si="1"/>
        <v>3410</v>
      </c>
      <c r="K8" s="136">
        <f t="shared" si="1"/>
        <v>2590</v>
      </c>
      <c r="L8" s="136">
        <f t="shared" si="1"/>
        <v>0</v>
      </c>
      <c r="M8" s="136">
        <f t="shared" si="1"/>
        <v>0</v>
      </c>
      <c r="N8" s="136">
        <f t="shared" si="1"/>
        <v>2179.23</v>
      </c>
      <c r="O8" s="136">
        <f t="shared" si="1"/>
        <v>3381.5305000000008</v>
      </c>
      <c r="P8" s="136">
        <f t="shared" si="1"/>
        <v>1179.54</v>
      </c>
      <c r="Q8" s="136">
        <f t="shared" si="1"/>
        <v>0</v>
      </c>
      <c r="R8" s="136">
        <f>R9+R10+R21</f>
        <v>904.23</v>
      </c>
      <c r="S8" s="150">
        <f aca="true" t="shared" si="2" ref="S8:S28">T8+U8</f>
        <v>3261.302375</v>
      </c>
      <c r="T8" s="136">
        <f>T9+T10+T21</f>
        <v>2927.237375</v>
      </c>
      <c r="U8" s="136">
        <f>U9+U10+U21</f>
        <v>334.065</v>
      </c>
      <c r="V8" s="136">
        <f>V9+V10+V21</f>
        <v>5836.070500000001</v>
      </c>
      <c r="W8" s="144"/>
      <c r="X8" s="145"/>
      <c r="Y8" s="145"/>
      <c r="Z8" s="134"/>
    </row>
    <row r="9" spans="1:26" s="137" customFormat="1" ht="14.25">
      <c r="A9" s="135">
        <v>1</v>
      </c>
      <c r="B9" s="143" t="s">
        <v>186</v>
      </c>
      <c r="C9" s="136"/>
      <c r="D9" s="136">
        <v>4250</v>
      </c>
      <c r="E9" s="136">
        <v>3330</v>
      </c>
      <c r="F9" s="136">
        <v>3070</v>
      </c>
      <c r="G9" s="136"/>
      <c r="H9" s="136"/>
      <c r="I9" s="136">
        <v>2590</v>
      </c>
      <c r="J9" s="136">
        <v>3410</v>
      </c>
      <c r="K9" s="136">
        <v>2590</v>
      </c>
      <c r="L9" s="136"/>
      <c r="M9" s="136"/>
      <c r="N9" s="136">
        <f>D9*30%</f>
        <v>1275</v>
      </c>
      <c r="O9" s="136">
        <f>E9*30%-'PB.PNN'!S12-'PB.PNN'!O12</f>
        <v>909</v>
      </c>
      <c r="P9" s="136">
        <f>F9*30%-'PB.PNN'!G12</f>
        <v>821</v>
      </c>
      <c r="Q9" s="136"/>
      <c r="R9" s="136"/>
      <c r="S9" s="150">
        <f t="shared" si="2"/>
        <v>1275</v>
      </c>
      <c r="T9" s="136">
        <f>N9</f>
        <v>1275</v>
      </c>
      <c r="U9" s="136"/>
      <c r="V9" s="136">
        <f>(M9+N9+O9+P9+Q9)-R9</f>
        <v>3005</v>
      </c>
      <c r="W9" s="144"/>
      <c r="X9" s="145"/>
      <c r="Y9" s="145">
        <v>190</v>
      </c>
      <c r="Z9" s="134"/>
    </row>
    <row r="10" spans="1:26" s="137" customFormat="1" ht="28.5">
      <c r="A10" s="135">
        <v>2</v>
      </c>
      <c r="B10" s="143" t="s">
        <v>187</v>
      </c>
      <c r="C10" s="136">
        <f>SUM(C11:C20)</f>
        <v>0</v>
      </c>
      <c r="D10" s="136">
        <f aca="true" t="shared" si="3" ref="D10:O10">SUM(D11:D20)</f>
        <v>15459</v>
      </c>
      <c r="E10" s="136">
        <f t="shared" si="3"/>
        <v>46144.81</v>
      </c>
      <c r="F10" s="136">
        <f t="shared" si="3"/>
        <v>14746</v>
      </c>
      <c r="G10" s="136">
        <f t="shared" si="3"/>
        <v>0</v>
      </c>
      <c r="H10" s="136">
        <f t="shared" si="3"/>
        <v>0</v>
      </c>
      <c r="I10" s="136">
        <f t="shared" si="3"/>
        <v>0</v>
      </c>
      <c r="J10" s="136">
        <f t="shared" si="3"/>
        <v>0</v>
      </c>
      <c r="K10" s="136">
        <f t="shared" si="3"/>
        <v>0</v>
      </c>
      <c r="L10" s="136">
        <f t="shared" si="3"/>
        <v>0</v>
      </c>
      <c r="M10" s="136">
        <f t="shared" si="3"/>
        <v>0</v>
      </c>
      <c r="N10" s="136">
        <f t="shared" si="3"/>
        <v>772.95</v>
      </c>
      <c r="O10" s="136">
        <f t="shared" si="3"/>
        <v>2220.990500000001</v>
      </c>
      <c r="P10" s="136">
        <f aca="true" t="shared" si="4" ref="P10:V10">SUM(P11:P20)</f>
        <v>272.65000000000003</v>
      </c>
      <c r="Q10" s="136">
        <f t="shared" si="4"/>
        <v>0</v>
      </c>
      <c r="R10" s="136">
        <f t="shared" si="4"/>
        <v>772.95</v>
      </c>
      <c r="S10" s="150">
        <f t="shared" si="2"/>
        <v>1648.8723750000001</v>
      </c>
      <c r="T10" s="136">
        <f t="shared" si="4"/>
        <v>1400.6973750000002</v>
      </c>
      <c r="U10" s="136">
        <f t="shared" si="4"/>
        <v>248.175</v>
      </c>
      <c r="V10" s="136">
        <f t="shared" si="4"/>
        <v>2493.6405000000004</v>
      </c>
      <c r="W10" s="144"/>
      <c r="X10" s="146">
        <f>(N8+O8+P8)-R8-T8-U8</f>
        <v>2574.7681249999996</v>
      </c>
      <c r="Y10" s="134"/>
      <c r="Z10" s="147"/>
    </row>
    <row r="11" spans="1:26" ht="45">
      <c r="A11" s="132" t="s">
        <v>190</v>
      </c>
      <c r="B11" s="121" t="s">
        <v>191</v>
      </c>
      <c r="C11" s="133"/>
      <c r="D11" s="133">
        <f>'[1]B03b.ĐƯSNDTTS'!$D$279</f>
        <v>263</v>
      </c>
      <c r="E11" s="133">
        <f>'[2]DTTS(SN2023)'!C29</f>
        <v>1307.0849999999998</v>
      </c>
      <c r="F11" s="133">
        <f>'[2]DTTS(SN2024)'!C31</f>
        <v>976.0000000000002</v>
      </c>
      <c r="G11" s="133"/>
      <c r="H11" s="133"/>
      <c r="I11" s="133"/>
      <c r="J11" s="133"/>
      <c r="K11" s="133"/>
      <c r="L11" s="133"/>
      <c r="M11" s="133"/>
      <c r="N11" s="133">
        <f>D11*5%</f>
        <v>13.15</v>
      </c>
      <c r="O11" s="133">
        <f>E11*5%</f>
        <v>65.35425</v>
      </c>
      <c r="P11" s="133">
        <f>F11*5%</f>
        <v>48.80000000000001</v>
      </c>
      <c r="Q11" s="133"/>
      <c r="R11" s="133">
        <f aca="true" t="shared" si="5" ref="R11:R20">N11</f>
        <v>13.15</v>
      </c>
      <c r="S11" s="150">
        <f t="shared" si="2"/>
        <v>114.15425</v>
      </c>
      <c r="T11" s="140">
        <f>O11</f>
        <v>65.35425</v>
      </c>
      <c r="U11" s="140">
        <f>P11</f>
        <v>48.80000000000001</v>
      </c>
      <c r="V11" s="140">
        <f>(M11+N11+O11+P11+Q11)-R11</f>
        <v>114.15425</v>
      </c>
      <c r="W11" s="131"/>
      <c r="X11" s="123"/>
      <c r="Y11" s="123"/>
      <c r="Z11" s="123"/>
    </row>
    <row r="12" spans="1:26" ht="45">
      <c r="A12" s="132" t="s">
        <v>190</v>
      </c>
      <c r="B12" s="121" t="s">
        <v>192</v>
      </c>
      <c r="C12" s="133"/>
      <c r="D12" s="133">
        <v>0</v>
      </c>
      <c r="E12" s="133">
        <v>0</v>
      </c>
      <c r="F12" s="133">
        <v>0</v>
      </c>
      <c r="G12" s="133"/>
      <c r="H12" s="133"/>
      <c r="I12" s="133"/>
      <c r="J12" s="133"/>
      <c r="K12" s="133"/>
      <c r="L12" s="133"/>
      <c r="M12" s="133"/>
      <c r="N12" s="133">
        <f aca="true" t="shared" si="6" ref="N12:P20">D12*5%</f>
        <v>0</v>
      </c>
      <c r="O12" s="133">
        <f t="shared" si="6"/>
        <v>0</v>
      </c>
      <c r="P12" s="133">
        <f t="shared" si="6"/>
        <v>0</v>
      </c>
      <c r="Q12" s="133"/>
      <c r="R12" s="133">
        <f>N12</f>
        <v>0</v>
      </c>
      <c r="S12" s="150">
        <f t="shared" si="2"/>
        <v>0</v>
      </c>
      <c r="T12" s="140"/>
      <c r="U12" s="140"/>
      <c r="V12" s="140">
        <f aca="true" t="shared" si="7" ref="V12:V20">(M12+N12+O12+P12+Q12)-R12</f>
        <v>0</v>
      </c>
      <c r="W12" s="131" t="s">
        <v>193</v>
      </c>
      <c r="X12" s="123"/>
      <c r="Y12" s="123"/>
      <c r="Z12" s="123"/>
    </row>
    <row r="13" spans="1:26" ht="90">
      <c r="A13" s="132" t="s">
        <v>190</v>
      </c>
      <c r="B13" s="122" t="s">
        <v>194</v>
      </c>
      <c r="C13" s="133"/>
      <c r="D13" s="133">
        <f>'[1]B03b.ĐƯSNDTTS'!$D$284</f>
        <v>8325</v>
      </c>
      <c r="E13" s="133">
        <f>'[2]DTTS(SN2023)'!C39</f>
        <v>24002.725000000002</v>
      </c>
      <c r="F13" s="133">
        <f>'[2]DTTS(SN2024)'!C41</f>
        <v>9293</v>
      </c>
      <c r="G13" s="133"/>
      <c r="H13" s="133"/>
      <c r="I13" s="133"/>
      <c r="J13" s="133"/>
      <c r="K13" s="133"/>
      <c r="L13" s="133"/>
      <c r="M13" s="133"/>
      <c r="N13" s="133">
        <f t="shared" si="6"/>
        <v>416.25</v>
      </c>
      <c r="O13" s="133">
        <f>E13*5%-'PB.PNN'!E16-'PB.PNN'!O16-'PB.PNN'!S16</f>
        <v>1113.8862500000002</v>
      </c>
      <c r="P13" s="133"/>
      <c r="Q13" s="133"/>
      <c r="R13" s="133">
        <f>N13</f>
        <v>416.25</v>
      </c>
      <c r="S13" s="150">
        <f t="shared" si="2"/>
        <v>556.9431250000001</v>
      </c>
      <c r="T13" s="140">
        <f>O13*50%</f>
        <v>556.9431250000001</v>
      </c>
      <c r="U13" s="140">
        <f>P13*50%</f>
        <v>0</v>
      </c>
      <c r="V13" s="140">
        <f t="shared" si="7"/>
        <v>1113.8862500000002</v>
      </c>
      <c r="W13" s="131"/>
      <c r="X13" s="123"/>
      <c r="Y13" s="133">
        <v>609407</v>
      </c>
      <c r="Z13" s="123" t="s">
        <v>228</v>
      </c>
    </row>
    <row r="14" spans="1:26" ht="90">
      <c r="A14" s="132" t="s">
        <v>190</v>
      </c>
      <c r="B14" s="122" t="s">
        <v>195</v>
      </c>
      <c r="C14" s="133"/>
      <c r="D14" s="133">
        <f>'[1]B03b.ĐƯSNDTTS'!$D$287</f>
        <v>1263</v>
      </c>
      <c r="E14" s="133">
        <f>'[2]DTTS(SN2023)'!C56</f>
        <v>3456</v>
      </c>
      <c r="F14" s="133">
        <f>'[2]DTTS(SN2024)'!C58</f>
        <v>857</v>
      </c>
      <c r="G14" s="133"/>
      <c r="H14" s="133"/>
      <c r="I14" s="133"/>
      <c r="J14" s="133"/>
      <c r="K14" s="133"/>
      <c r="L14" s="133"/>
      <c r="M14" s="133"/>
      <c r="N14" s="133">
        <f t="shared" si="6"/>
        <v>63.150000000000006</v>
      </c>
      <c r="O14" s="133">
        <f t="shared" si="6"/>
        <v>172.8</v>
      </c>
      <c r="P14" s="133">
        <f t="shared" si="6"/>
        <v>42.85</v>
      </c>
      <c r="Q14" s="133"/>
      <c r="R14" s="133">
        <f t="shared" si="5"/>
        <v>63.150000000000006</v>
      </c>
      <c r="S14" s="150">
        <f t="shared" si="2"/>
        <v>215.65</v>
      </c>
      <c r="T14" s="140">
        <f>O14</f>
        <v>172.8</v>
      </c>
      <c r="U14" s="140">
        <f>P14</f>
        <v>42.85</v>
      </c>
      <c r="V14" s="140">
        <f t="shared" si="7"/>
        <v>215.65</v>
      </c>
      <c r="W14" s="131"/>
      <c r="X14" s="123"/>
      <c r="Y14" s="123"/>
      <c r="Z14" s="123"/>
    </row>
    <row r="15" spans="1:26" ht="45">
      <c r="A15" s="132" t="s">
        <v>190</v>
      </c>
      <c r="B15" s="122" t="s">
        <v>196</v>
      </c>
      <c r="C15" s="133"/>
      <c r="D15" s="133">
        <f>'[1]B03b.ĐƯSNDTTS'!$D$288</f>
        <v>3603</v>
      </c>
      <c r="E15" s="133">
        <f>'[2]DTTS(SN2023)'!C61</f>
        <v>10534</v>
      </c>
      <c r="F15" s="133">
        <f>'[2]DTTS(SN2024)'!C63</f>
        <v>979</v>
      </c>
      <c r="G15" s="133"/>
      <c r="H15" s="133"/>
      <c r="I15" s="133"/>
      <c r="J15" s="133"/>
      <c r="K15" s="133"/>
      <c r="L15" s="133"/>
      <c r="M15" s="133"/>
      <c r="N15" s="133">
        <f t="shared" si="6"/>
        <v>180.15</v>
      </c>
      <c r="O15" s="133">
        <f t="shared" si="6"/>
        <v>526.7</v>
      </c>
      <c r="P15" s="133">
        <f t="shared" si="6"/>
        <v>48.95</v>
      </c>
      <c r="Q15" s="133"/>
      <c r="R15" s="133">
        <f t="shared" si="5"/>
        <v>180.15</v>
      </c>
      <c r="S15" s="150">
        <f t="shared" si="2"/>
        <v>287.82500000000005</v>
      </c>
      <c r="T15" s="140">
        <f>O15*50%</f>
        <v>263.35</v>
      </c>
      <c r="U15" s="140">
        <f>P15*50%</f>
        <v>24.475</v>
      </c>
      <c r="V15" s="140">
        <f t="shared" si="7"/>
        <v>575.6500000000001</v>
      </c>
      <c r="W15" s="131"/>
      <c r="X15" s="123"/>
      <c r="Y15" s="123"/>
      <c r="Z15" s="123"/>
    </row>
    <row r="16" spans="1:26" ht="75">
      <c r="A16" s="132" t="s">
        <v>190</v>
      </c>
      <c r="B16" s="122" t="s">
        <v>197</v>
      </c>
      <c r="C16" s="133"/>
      <c r="D16" s="133">
        <f>'[1]B03b.ĐƯSNDTTS'!$D$292</f>
        <v>341</v>
      </c>
      <c r="E16" s="133">
        <f>'[2]DTTS(SN2023)'!C84</f>
        <v>404</v>
      </c>
      <c r="F16" s="133">
        <f>'[2]DTTS(SN2024)'!C86</f>
        <v>436</v>
      </c>
      <c r="G16" s="133"/>
      <c r="H16" s="133"/>
      <c r="I16" s="133"/>
      <c r="J16" s="133"/>
      <c r="K16" s="133"/>
      <c r="L16" s="133"/>
      <c r="M16" s="133"/>
      <c r="N16" s="133">
        <f t="shared" si="6"/>
        <v>17.05</v>
      </c>
      <c r="O16" s="133">
        <f t="shared" si="6"/>
        <v>20.200000000000003</v>
      </c>
      <c r="P16" s="133">
        <f t="shared" si="6"/>
        <v>21.8</v>
      </c>
      <c r="Q16" s="133"/>
      <c r="R16" s="133">
        <f t="shared" si="5"/>
        <v>17.05</v>
      </c>
      <c r="S16" s="150">
        <f t="shared" si="2"/>
        <v>42</v>
      </c>
      <c r="T16" s="140">
        <f aca="true" t="shared" si="8" ref="T16:U20">O16</f>
        <v>20.200000000000003</v>
      </c>
      <c r="U16" s="140">
        <f t="shared" si="8"/>
        <v>21.8</v>
      </c>
      <c r="V16" s="140">
        <f t="shared" si="7"/>
        <v>42</v>
      </c>
      <c r="W16" s="131"/>
      <c r="X16" s="123"/>
      <c r="Y16" s="123"/>
      <c r="Z16" s="123"/>
    </row>
    <row r="17" spans="1:26" ht="75">
      <c r="A17" s="132" t="s">
        <v>190</v>
      </c>
      <c r="B17" s="122" t="s">
        <v>198</v>
      </c>
      <c r="C17" s="133"/>
      <c r="D17" s="133">
        <f>'[1]B03b.ĐƯSNDTTS'!$D$293</f>
        <v>422</v>
      </c>
      <c r="E17" s="133">
        <f>'[2]DTTS(SN2023)'!C93</f>
        <v>1179</v>
      </c>
      <c r="F17" s="133">
        <f>'[2]DTTS(SN2024)'!C95</f>
        <v>1214</v>
      </c>
      <c r="G17" s="133"/>
      <c r="H17" s="133"/>
      <c r="I17" s="133"/>
      <c r="J17" s="133"/>
      <c r="K17" s="133"/>
      <c r="L17" s="133"/>
      <c r="M17" s="133"/>
      <c r="N17" s="133">
        <f t="shared" si="6"/>
        <v>21.1</v>
      </c>
      <c r="O17" s="133">
        <f t="shared" si="6"/>
        <v>58.95</v>
      </c>
      <c r="P17" s="133">
        <f t="shared" si="6"/>
        <v>60.7</v>
      </c>
      <c r="Q17" s="133"/>
      <c r="R17" s="133">
        <f t="shared" si="5"/>
        <v>21.1</v>
      </c>
      <c r="S17" s="150">
        <f t="shared" si="2"/>
        <v>119.65</v>
      </c>
      <c r="T17" s="140">
        <f t="shared" si="8"/>
        <v>58.95</v>
      </c>
      <c r="U17" s="140">
        <f t="shared" si="8"/>
        <v>60.7</v>
      </c>
      <c r="V17" s="140">
        <f t="shared" si="7"/>
        <v>119.65</v>
      </c>
      <c r="W17" s="131"/>
      <c r="X17" s="123"/>
      <c r="Y17" s="123"/>
      <c r="Z17" s="123"/>
    </row>
    <row r="18" spans="1:26" ht="60">
      <c r="A18" s="132" t="s">
        <v>190</v>
      </c>
      <c r="B18" s="122" t="s">
        <v>199</v>
      </c>
      <c r="C18" s="133"/>
      <c r="D18" s="133">
        <f>'[1]B03b.ĐƯSNDTTS'!$D$294</f>
        <v>864</v>
      </c>
      <c r="E18" s="133">
        <f>'[2]DTTS(SN2023)'!C102</f>
        <v>2761</v>
      </c>
      <c r="F18" s="133">
        <f>'[2]DTTS(SN2024)'!C104</f>
        <v>496</v>
      </c>
      <c r="G18" s="133"/>
      <c r="H18" s="133"/>
      <c r="I18" s="133"/>
      <c r="J18" s="133"/>
      <c r="K18" s="133"/>
      <c r="L18" s="133"/>
      <c r="M18" s="133"/>
      <c r="N18" s="133">
        <f t="shared" si="6"/>
        <v>43.2</v>
      </c>
      <c r="O18" s="133">
        <f t="shared" si="6"/>
        <v>138.05</v>
      </c>
      <c r="P18" s="133">
        <f t="shared" si="6"/>
        <v>24.8</v>
      </c>
      <c r="Q18" s="133"/>
      <c r="R18" s="133">
        <f t="shared" si="5"/>
        <v>43.2</v>
      </c>
      <c r="S18" s="150">
        <f t="shared" si="2"/>
        <v>162.85000000000002</v>
      </c>
      <c r="T18" s="140">
        <f t="shared" si="8"/>
        <v>138.05</v>
      </c>
      <c r="U18" s="140">
        <f t="shared" si="8"/>
        <v>24.8</v>
      </c>
      <c r="V18" s="140">
        <f t="shared" si="7"/>
        <v>162.85000000000002</v>
      </c>
      <c r="W18" s="131"/>
      <c r="X18" s="123"/>
      <c r="Y18" s="123"/>
      <c r="Z18" s="123"/>
    </row>
    <row r="19" spans="1:26" ht="60">
      <c r="A19" s="132" t="s">
        <v>190</v>
      </c>
      <c r="B19" s="122" t="s">
        <v>200</v>
      </c>
      <c r="C19" s="133"/>
      <c r="D19" s="133">
        <f>'[1]B03b.ĐƯSNDTTS'!$D$298</f>
        <v>124</v>
      </c>
      <c r="E19" s="133">
        <f>'[2]DTTS(SN2023)'!C107</f>
        <v>851</v>
      </c>
      <c r="F19" s="133">
        <f>'[2]DTTS(SN2024)'!C109</f>
        <v>132</v>
      </c>
      <c r="G19" s="133"/>
      <c r="H19" s="133"/>
      <c r="I19" s="133"/>
      <c r="J19" s="133"/>
      <c r="K19" s="133"/>
      <c r="L19" s="133"/>
      <c r="M19" s="133"/>
      <c r="N19" s="133">
        <f t="shared" si="6"/>
        <v>6.2</v>
      </c>
      <c r="O19" s="133">
        <f t="shared" si="6"/>
        <v>42.550000000000004</v>
      </c>
      <c r="P19" s="133">
        <f t="shared" si="6"/>
        <v>6.6000000000000005</v>
      </c>
      <c r="Q19" s="133"/>
      <c r="R19" s="133">
        <f t="shared" si="5"/>
        <v>6.2</v>
      </c>
      <c r="S19" s="150">
        <f t="shared" si="2"/>
        <v>49.150000000000006</v>
      </c>
      <c r="T19" s="140">
        <f t="shared" si="8"/>
        <v>42.550000000000004</v>
      </c>
      <c r="U19" s="140">
        <f t="shared" si="8"/>
        <v>6.6000000000000005</v>
      </c>
      <c r="V19" s="140">
        <f t="shared" si="7"/>
        <v>49.150000000000006</v>
      </c>
      <c r="W19" s="131"/>
      <c r="X19" s="123"/>
      <c r="Y19" s="123"/>
      <c r="Z19" s="123"/>
    </row>
    <row r="20" spans="1:26" ht="90">
      <c r="A20" s="132" t="s">
        <v>190</v>
      </c>
      <c r="B20" s="122" t="s">
        <v>201</v>
      </c>
      <c r="C20" s="133"/>
      <c r="D20" s="133">
        <f>'[1]B03b.ĐƯSNDTTS'!$D$300</f>
        <v>254</v>
      </c>
      <c r="E20" s="133">
        <f>'[2]DTTS(SN2023)'!C116</f>
        <v>1650</v>
      </c>
      <c r="F20" s="133">
        <f>'[2]DTTS(SN2024)'!C118</f>
        <v>363</v>
      </c>
      <c r="G20" s="133"/>
      <c r="H20" s="133"/>
      <c r="I20" s="133"/>
      <c r="J20" s="133"/>
      <c r="K20" s="133"/>
      <c r="L20" s="133"/>
      <c r="M20" s="133"/>
      <c r="N20" s="133">
        <f t="shared" si="6"/>
        <v>12.700000000000001</v>
      </c>
      <c r="O20" s="133">
        <f t="shared" si="6"/>
        <v>82.5</v>
      </c>
      <c r="P20" s="133">
        <f t="shared" si="6"/>
        <v>18.150000000000002</v>
      </c>
      <c r="Q20" s="133"/>
      <c r="R20" s="133">
        <f t="shared" si="5"/>
        <v>12.700000000000001</v>
      </c>
      <c r="S20" s="150">
        <f t="shared" si="2"/>
        <v>100.65</v>
      </c>
      <c r="T20" s="140">
        <f t="shared" si="8"/>
        <v>82.5</v>
      </c>
      <c r="U20" s="140">
        <f t="shared" si="8"/>
        <v>18.150000000000002</v>
      </c>
      <c r="V20" s="140">
        <f t="shared" si="7"/>
        <v>100.65</v>
      </c>
      <c r="W20" s="131"/>
      <c r="X20" s="123"/>
      <c r="Y20" s="123"/>
      <c r="Z20" s="123"/>
    </row>
    <row r="21" spans="1:26" s="127" customFormat="1" ht="15">
      <c r="A21" s="126">
        <v>3</v>
      </c>
      <c r="B21" s="129" t="s">
        <v>188</v>
      </c>
      <c r="C21" s="128"/>
      <c r="D21" s="128">
        <f>SUM(D22:D28)</f>
        <v>4376</v>
      </c>
      <c r="E21" s="128">
        <f aca="true" t="shared" si="9" ref="E21:V21">SUM(E22:E28)</f>
        <v>10142</v>
      </c>
      <c r="F21" s="128">
        <f>SUM(F22:F28)</f>
        <v>7543</v>
      </c>
      <c r="G21" s="128">
        <f t="shared" si="9"/>
        <v>0</v>
      </c>
      <c r="H21" s="128">
        <f t="shared" si="9"/>
        <v>0</v>
      </c>
      <c r="I21" s="128">
        <f t="shared" si="9"/>
        <v>0</v>
      </c>
      <c r="J21" s="128">
        <f t="shared" si="9"/>
        <v>0</v>
      </c>
      <c r="K21" s="128">
        <f t="shared" si="9"/>
        <v>0</v>
      </c>
      <c r="L21" s="128">
        <f t="shared" si="9"/>
        <v>0</v>
      </c>
      <c r="M21" s="128">
        <f t="shared" si="9"/>
        <v>0</v>
      </c>
      <c r="N21" s="128">
        <f t="shared" si="9"/>
        <v>131.28</v>
      </c>
      <c r="O21" s="128">
        <f t="shared" si="9"/>
        <v>251.54</v>
      </c>
      <c r="P21" s="128">
        <f t="shared" si="9"/>
        <v>85.88999999999999</v>
      </c>
      <c r="Q21" s="128">
        <f t="shared" si="9"/>
        <v>0</v>
      </c>
      <c r="R21" s="128">
        <f t="shared" si="9"/>
        <v>131.28</v>
      </c>
      <c r="S21" s="150">
        <f t="shared" si="2"/>
        <v>337.42999999999995</v>
      </c>
      <c r="T21" s="140">
        <f t="shared" si="9"/>
        <v>251.54</v>
      </c>
      <c r="U21" s="140">
        <f t="shared" si="9"/>
        <v>85.88999999999999</v>
      </c>
      <c r="V21" s="140">
        <f t="shared" si="9"/>
        <v>337.43000000000006</v>
      </c>
      <c r="W21" s="130"/>
      <c r="X21" s="125"/>
      <c r="Y21" s="125"/>
      <c r="Z21" s="125"/>
    </row>
    <row r="22" spans="1:26" ht="45">
      <c r="A22" s="132" t="s">
        <v>190</v>
      </c>
      <c r="B22" s="16" t="s">
        <v>242</v>
      </c>
      <c r="C22" s="133"/>
      <c r="D22" s="133">
        <v>0</v>
      </c>
      <c r="E22" s="133">
        <v>0</v>
      </c>
      <c r="F22" s="133">
        <v>0</v>
      </c>
      <c r="G22" s="133"/>
      <c r="H22" s="133"/>
      <c r="I22" s="133"/>
      <c r="J22" s="133"/>
      <c r="K22" s="133"/>
      <c r="L22" s="133"/>
      <c r="M22" s="133"/>
      <c r="N22" s="133">
        <f aca="true" t="shared" si="10" ref="N22:P28">D22*3%</f>
        <v>0</v>
      </c>
      <c r="O22" s="133">
        <f t="shared" si="10"/>
        <v>0</v>
      </c>
      <c r="P22" s="133">
        <f t="shared" si="10"/>
        <v>0</v>
      </c>
      <c r="Q22" s="133"/>
      <c r="R22" s="133">
        <f aca="true" t="shared" si="11" ref="R22:R28">N22</f>
        <v>0</v>
      </c>
      <c r="S22" s="150">
        <f t="shared" si="2"/>
        <v>0</v>
      </c>
      <c r="T22" s="140"/>
      <c r="U22" s="140"/>
      <c r="V22" s="140">
        <f aca="true" t="shared" si="12" ref="V22:V28">(M22+N22+O22+P22+Q22)-R22</f>
        <v>0</v>
      </c>
      <c r="W22" s="131" t="str">
        <f>W12</f>
        <v>Huyện Bắc Sơn không có nội dung thực hiện</v>
      </c>
      <c r="X22" s="123"/>
      <c r="Y22" s="123"/>
      <c r="Z22" s="123"/>
    </row>
    <row r="23" spans="1:26" ht="75">
      <c r="A23" s="132" t="s">
        <v>190</v>
      </c>
      <c r="B23" s="16" t="s">
        <v>202</v>
      </c>
      <c r="C23" s="133"/>
      <c r="D23" s="133">
        <f>'[1]B03c.ĐƯSNGNBV'!$D$65</f>
        <v>1546</v>
      </c>
      <c r="E23" s="133">
        <f>'[2]GNBV(SN 2023+2024)'!I34</f>
        <v>3895</v>
      </c>
      <c r="F23" s="133">
        <f>'[2]GNBV(SN 2023+2024)'!V34</f>
        <v>3552.9999999999995</v>
      </c>
      <c r="G23" s="133"/>
      <c r="H23" s="133"/>
      <c r="I23" s="133"/>
      <c r="J23" s="133"/>
      <c r="K23" s="133"/>
      <c r="L23" s="133"/>
      <c r="M23" s="133"/>
      <c r="N23" s="133">
        <f t="shared" si="10"/>
        <v>46.379999999999995</v>
      </c>
      <c r="O23" s="133">
        <f>E23*3%-'PB.PNN'!E26</f>
        <v>93.85</v>
      </c>
      <c r="P23" s="133"/>
      <c r="Q23" s="133"/>
      <c r="R23" s="133">
        <f t="shared" si="11"/>
        <v>46.379999999999995</v>
      </c>
      <c r="S23" s="150">
        <f t="shared" si="2"/>
        <v>93.85</v>
      </c>
      <c r="T23" s="140">
        <f aca="true" t="shared" si="13" ref="T23:U28">O23</f>
        <v>93.85</v>
      </c>
      <c r="U23" s="140">
        <f t="shared" si="13"/>
        <v>0</v>
      </c>
      <c r="V23" s="140">
        <f t="shared" si="12"/>
        <v>93.85</v>
      </c>
      <c r="W23" s="131"/>
      <c r="X23" s="123">
        <v>223</v>
      </c>
      <c r="Y23" s="133">
        <v>158</v>
      </c>
      <c r="Z23" s="123" t="s">
        <v>229</v>
      </c>
    </row>
    <row r="24" spans="1:26" ht="45">
      <c r="A24" s="132" t="s">
        <v>190</v>
      </c>
      <c r="B24" s="16" t="s">
        <v>203</v>
      </c>
      <c r="C24" s="133"/>
      <c r="D24" s="133">
        <f>'[1]B03c.ĐƯSNGNBV'!$D$66</f>
        <v>669</v>
      </c>
      <c r="E24" s="133">
        <f>'[2]GNBV(SN 2023+2024)'!I48+'[2]GNBV(SN 2023+2024)'!I62</f>
        <v>2204</v>
      </c>
      <c r="F24" s="133">
        <f>'[2]GNBV(SN 2023+2024)'!V48+'[2]GNBV(SN 2023+2024)'!V62</f>
        <v>2283</v>
      </c>
      <c r="G24" s="133"/>
      <c r="H24" s="133"/>
      <c r="I24" s="133"/>
      <c r="J24" s="133"/>
      <c r="K24" s="133"/>
      <c r="L24" s="133"/>
      <c r="M24" s="133"/>
      <c r="N24" s="133">
        <f t="shared" si="10"/>
        <v>20.07</v>
      </c>
      <c r="O24" s="133">
        <f t="shared" si="10"/>
        <v>66.12</v>
      </c>
      <c r="P24" s="133">
        <f t="shared" si="10"/>
        <v>68.49</v>
      </c>
      <c r="Q24" s="133"/>
      <c r="R24" s="133">
        <f t="shared" si="11"/>
        <v>20.07</v>
      </c>
      <c r="S24" s="150">
        <f t="shared" si="2"/>
        <v>134.61</v>
      </c>
      <c r="T24" s="140">
        <f t="shared" si="13"/>
        <v>66.12</v>
      </c>
      <c r="U24" s="140">
        <f t="shared" si="13"/>
        <v>68.49</v>
      </c>
      <c r="V24" s="140">
        <f t="shared" si="12"/>
        <v>134.61</v>
      </c>
      <c r="W24" s="131"/>
      <c r="X24" s="123">
        <v>135</v>
      </c>
      <c r="Y24" s="123"/>
      <c r="Z24" s="123"/>
    </row>
    <row r="25" spans="1:26" ht="30">
      <c r="A25" s="132" t="s">
        <v>190</v>
      </c>
      <c r="B25" s="16" t="s">
        <v>204</v>
      </c>
      <c r="C25" s="133"/>
      <c r="D25" s="133">
        <f>'[1]B03c.ĐƯSNGNBV'!$D$68</f>
        <v>1427</v>
      </c>
      <c r="E25" s="133">
        <f>'[2]GNBV(SN 2023+2024)'!I80+'[2]GNBV(SN 2023+2024)'!I94</f>
        <v>1924</v>
      </c>
      <c r="F25" s="133">
        <f>'[2]GNBV(SN 2023+2024)'!V80+'[2]GNBV(SN 2023+2024)'!V94</f>
        <v>530</v>
      </c>
      <c r="G25" s="133"/>
      <c r="H25" s="133"/>
      <c r="I25" s="133"/>
      <c r="J25" s="133"/>
      <c r="K25" s="133"/>
      <c r="L25" s="133"/>
      <c r="M25" s="133"/>
      <c r="N25" s="133">
        <f t="shared" si="10"/>
        <v>42.809999999999995</v>
      </c>
      <c r="O25" s="133">
        <v>28</v>
      </c>
      <c r="P25" s="133"/>
      <c r="Q25" s="133"/>
      <c r="R25" s="133">
        <f t="shared" si="11"/>
        <v>42.809999999999995</v>
      </c>
      <c r="S25" s="150">
        <f t="shared" si="2"/>
        <v>28</v>
      </c>
      <c r="T25" s="140">
        <f>O25</f>
        <v>28</v>
      </c>
      <c r="U25" s="140">
        <f t="shared" si="13"/>
        <v>0</v>
      </c>
      <c r="V25" s="140">
        <f t="shared" si="12"/>
        <v>28.000000000000007</v>
      </c>
      <c r="W25" s="131"/>
      <c r="X25" s="123">
        <v>28</v>
      </c>
      <c r="Y25" s="123"/>
      <c r="Z25" s="123"/>
    </row>
    <row r="26" spans="1:26" ht="45">
      <c r="A26" s="132" t="s">
        <v>190</v>
      </c>
      <c r="B26" s="16" t="s">
        <v>205</v>
      </c>
      <c r="C26" s="133"/>
      <c r="D26" s="133">
        <f>'[1]B03c.ĐƯSNGNBV'!$D$72</f>
        <v>0</v>
      </c>
      <c r="E26" s="133">
        <v>0</v>
      </c>
      <c r="F26" s="133">
        <v>0</v>
      </c>
      <c r="G26" s="133"/>
      <c r="H26" s="133"/>
      <c r="I26" s="133"/>
      <c r="J26" s="133"/>
      <c r="K26" s="133"/>
      <c r="L26" s="133"/>
      <c r="M26" s="133"/>
      <c r="N26" s="133">
        <f t="shared" si="10"/>
        <v>0</v>
      </c>
      <c r="O26" s="133">
        <f t="shared" si="10"/>
        <v>0</v>
      </c>
      <c r="P26" s="133">
        <f t="shared" si="10"/>
        <v>0</v>
      </c>
      <c r="Q26" s="133"/>
      <c r="R26" s="133">
        <f t="shared" si="11"/>
        <v>0</v>
      </c>
      <c r="S26" s="150">
        <f t="shared" si="2"/>
        <v>0</v>
      </c>
      <c r="T26" s="140">
        <f t="shared" si="13"/>
        <v>0</v>
      </c>
      <c r="U26" s="140">
        <f t="shared" si="13"/>
        <v>0</v>
      </c>
      <c r="V26" s="140">
        <f t="shared" si="12"/>
        <v>0</v>
      </c>
      <c r="W26" s="131"/>
      <c r="X26" s="123"/>
      <c r="Y26" s="123"/>
      <c r="Z26" s="123"/>
    </row>
    <row r="27" spans="1:26" ht="45">
      <c r="A27" s="132" t="s">
        <v>190</v>
      </c>
      <c r="B27" s="16" t="s">
        <v>206</v>
      </c>
      <c r="C27" s="133"/>
      <c r="D27" s="133">
        <f>'[1]B03c.ĐƯSNGNBV'!$D$73</f>
        <v>356</v>
      </c>
      <c r="E27" s="133">
        <f>'[2]GNBV(SN 2023+2024)'!I119+'[2]GNBV(SN 2023+2024)'!I120+'[2]GNBV(SN 2023+2024)'!I136</f>
        <v>1524</v>
      </c>
      <c r="F27" s="133">
        <f>'[2]GNBV(SN 2023+2024)'!V119+'[2]GNBV(SN 2023+2024)'!V120+'[2]GNBV(SN 2023+2024)'!V136</f>
        <v>597</v>
      </c>
      <c r="G27" s="133"/>
      <c r="H27" s="133"/>
      <c r="I27" s="133"/>
      <c r="J27" s="133"/>
      <c r="K27" s="133"/>
      <c r="L27" s="133"/>
      <c r="M27" s="133"/>
      <c r="N27" s="133">
        <f t="shared" si="10"/>
        <v>10.68</v>
      </c>
      <c r="O27" s="133">
        <f t="shared" si="10"/>
        <v>45.72</v>
      </c>
      <c r="P27" s="133"/>
      <c r="Q27" s="133"/>
      <c r="R27" s="133">
        <f t="shared" si="11"/>
        <v>10.68</v>
      </c>
      <c r="S27" s="150">
        <f t="shared" si="2"/>
        <v>45.72</v>
      </c>
      <c r="T27" s="140">
        <f t="shared" si="13"/>
        <v>45.72</v>
      </c>
      <c r="U27" s="140">
        <f t="shared" si="13"/>
        <v>0</v>
      </c>
      <c r="V27" s="140">
        <f t="shared" si="12"/>
        <v>45.72</v>
      </c>
      <c r="W27" s="131"/>
      <c r="X27" s="123">
        <v>46</v>
      </c>
      <c r="Y27" s="123"/>
      <c r="Z27" s="123"/>
    </row>
    <row r="28" spans="1:26" ht="45">
      <c r="A28" s="132" t="s">
        <v>190</v>
      </c>
      <c r="B28" s="16" t="s">
        <v>207</v>
      </c>
      <c r="C28" s="133"/>
      <c r="D28" s="133">
        <f>'[1]B03c.ĐƯSNGNBV'!$D$76</f>
        <v>378</v>
      </c>
      <c r="E28" s="133">
        <f>'[2]GNBV(SN 2023+2024)'!I153+'[2]GNBV(SN 2023+2024)'!I188</f>
        <v>595</v>
      </c>
      <c r="F28" s="133">
        <f>'[2]GNBV(SN 2023+2024)'!V153+'[2]GNBV(SN 2023+2024)'!V188</f>
        <v>580</v>
      </c>
      <c r="G28" s="133"/>
      <c r="H28" s="133"/>
      <c r="I28" s="133"/>
      <c r="J28" s="133"/>
      <c r="K28" s="133"/>
      <c r="L28" s="133"/>
      <c r="M28" s="133"/>
      <c r="N28" s="133">
        <f t="shared" si="10"/>
        <v>11.34</v>
      </c>
      <c r="O28" s="133">
        <f t="shared" si="10"/>
        <v>17.849999999999998</v>
      </c>
      <c r="P28" s="133">
        <f t="shared" si="10"/>
        <v>17.4</v>
      </c>
      <c r="Q28" s="133"/>
      <c r="R28" s="133">
        <f t="shared" si="11"/>
        <v>11.34</v>
      </c>
      <c r="S28" s="150">
        <f t="shared" si="2"/>
        <v>35.25</v>
      </c>
      <c r="T28" s="140">
        <f t="shared" si="13"/>
        <v>17.849999999999998</v>
      </c>
      <c r="U28" s="140">
        <f t="shared" si="13"/>
        <v>17.4</v>
      </c>
      <c r="V28" s="140">
        <f t="shared" si="12"/>
        <v>35.25</v>
      </c>
      <c r="W28" s="131"/>
      <c r="X28" s="123">
        <v>35</v>
      </c>
      <c r="Y28" s="123"/>
      <c r="Z28" s="123"/>
    </row>
  </sheetData>
  <sheetProtection/>
  <mergeCells count="15">
    <mergeCell ref="X4:X7"/>
    <mergeCell ref="Y4:Y7"/>
    <mergeCell ref="C5:G5"/>
    <mergeCell ref="H5:L5"/>
    <mergeCell ref="M5:Q5"/>
    <mergeCell ref="S4:S5"/>
    <mergeCell ref="A2:W2"/>
    <mergeCell ref="A4:A6"/>
    <mergeCell ref="B4:B6"/>
    <mergeCell ref="C4:Q4"/>
    <mergeCell ref="V4:V5"/>
    <mergeCell ref="W4:W6"/>
    <mergeCell ref="R4:R5"/>
    <mergeCell ref="A3:W3"/>
    <mergeCell ref="T4:U5"/>
  </mergeCells>
  <printOptions/>
  <pageMargins left="0.45" right="0.2" top="0.5" bottom="0.5" header="0.3" footer="0.3"/>
  <pageSetup horizontalDpi="600" verticalDpi="600" orientation="landscape" paperSize="9" scale="70" r:id="rId3"/>
  <legacyDrawing r:id="rId2"/>
</worksheet>
</file>

<file path=xl/worksheets/sheet8.xml><?xml version="1.0" encoding="utf-8"?>
<worksheet xmlns="http://schemas.openxmlformats.org/spreadsheetml/2006/main" xmlns:r="http://schemas.openxmlformats.org/officeDocument/2006/relationships">
  <dimension ref="A1:AN169"/>
  <sheetViews>
    <sheetView view="pageBreakPreview" zoomScale="115" zoomScaleSheetLayoutView="115" zoomScalePageLayoutView="0" workbookViewId="0" topLeftCell="A10">
      <selection activeCell="C82" sqref="C82"/>
    </sheetView>
  </sheetViews>
  <sheetFormatPr defaultColWidth="11.25390625" defaultRowHeight="15.75"/>
  <cols>
    <col min="1" max="1" width="3.875" style="159" bestFit="1" customWidth="1"/>
    <col min="2" max="2" width="28.625" style="159" customWidth="1"/>
    <col min="3" max="3" width="7.00390625" style="159" customWidth="1"/>
    <col min="4" max="4" width="9.00390625" style="159" customWidth="1"/>
    <col min="5" max="5" width="6.375" style="159" customWidth="1"/>
    <col min="6" max="8" width="9.00390625" style="159" customWidth="1"/>
    <col min="9" max="9" width="10.25390625" style="159" bestFit="1" customWidth="1"/>
    <col min="10" max="10" width="9.375" style="159" bestFit="1" customWidth="1"/>
    <col min="11" max="11" width="10.50390625" style="159" hidden="1" customWidth="1"/>
    <col min="12" max="12" width="9.00390625" style="159" hidden="1" customWidth="1"/>
    <col min="13" max="13" width="9.375" style="160" bestFit="1" customWidth="1"/>
    <col min="14" max="14" width="9.125" style="159" customWidth="1"/>
    <col min="15" max="15" width="8.25390625" style="159" bestFit="1" customWidth="1"/>
    <col min="16" max="16" width="4.00390625" style="162" hidden="1" customWidth="1"/>
    <col min="17" max="17" width="14.25390625" style="163" hidden="1" customWidth="1"/>
    <col min="18" max="18" width="4.00390625" style="162" hidden="1" customWidth="1"/>
    <col min="19" max="19" width="7.125" style="164" hidden="1" customWidth="1"/>
    <col min="20" max="20" width="2.75390625" style="164" hidden="1" customWidth="1"/>
    <col min="21" max="21" width="7.875" style="164" hidden="1" customWidth="1"/>
    <col min="22" max="22" width="6.375" style="164" hidden="1" customWidth="1"/>
    <col min="23" max="23" width="7.125" style="164" hidden="1" customWidth="1"/>
    <col min="24" max="26" width="8.50390625" style="165" hidden="1" customWidth="1"/>
    <col min="27" max="27" width="8.50390625" style="159" hidden="1" customWidth="1"/>
    <col min="28" max="34" width="11.25390625" style="159" hidden="1" customWidth="1"/>
    <col min="35" max="35" width="0" style="166" hidden="1" customWidth="1"/>
    <col min="36" max="36" width="11.25390625" style="163" customWidth="1"/>
    <col min="37" max="37" width="13.00390625" style="163" bestFit="1" customWidth="1"/>
    <col min="38" max="38" width="10.125" style="163" bestFit="1" customWidth="1"/>
    <col min="39" max="40" width="11.25390625" style="165" customWidth="1"/>
    <col min="41" max="16384" width="11.25390625" style="159" customWidth="1"/>
  </cols>
  <sheetData>
    <row r="1" spans="1:15" ht="12.75">
      <c r="A1" s="158"/>
      <c r="N1" s="161" t="s">
        <v>244</v>
      </c>
      <c r="O1" s="158"/>
    </row>
    <row r="2" spans="1:4" ht="12.75" hidden="1">
      <c r="A2" s="242" t="s">
        <v>60</v>
      </c>
      <c r="B2" s="239"/>
      <c r="C2" s="239"/>
      <c r="D2" s="239"/>
    </row>
    <row r="3" spans="1:4" ht="12.75" hidden="1">
      <c r="A3" s="239"/>
      <c r="B3" s="239"/>
      <c r="C3" s="239"/>
      <c r="D3" s="239"/>
    </row>
    <row r="4" ht="12.75" hidden="1">
      <c r="A4" s="168"/>
    </row>
    <row r="5" ht="12.75" hidden="1">
      <c r="A5" s="168"/>
    </row>
    <row r="6" spans="1:14" ht="12.75">
      <c r="A6" s="282" t="s">
        <v>248</v>
      </c>
      <c r="B6" s="283"/>
      <c r="C6" s="283"/>
      <c r="D6" s="283"/>
      <c r="E6" s="283"/>
      <c r="F6" s="283"/>
      <c r="G6" s="283"/>
      <c r="H6" s="283"/>
      <c r="I6" s="283"/>
      <c r="J6" s="283"/>
      <c r="K6" s="283"/>
      <c r="L6" s="283"/>
      <c r="M6" s="283"/>
      <c r="N6" s="283"/>
    </row>
    <row r="7" spans="1:14" ht="12.75">
      <c r="A7" s="253" t="str">
        <f>+'B01.Chuyển nguồn'!A3:D3</f>
        <v>  (Kèm theo Nghị quyết số 119/NQ-HĐND ngày 30 tháng 5 năm 2024 của HĐND huyện Bắc Sơn)</v>
      </c>
      <c r="B7" s="239"/>
      <c r="C7" s="239"/>
      <c r="D7" s="239"/>
      <c r="E7" s="239"/>
      <c r="F7" s="239"/>
      <c r="G7" s="239"/>
      <c r="H7" s="239"/>
      <c r="I7" s="239"/>
      <c r="J7" s="239"/>
      <c r="K7" s="239"/>
      <c r="L7" s="239"/>
      <c r="M7" s="239"/>
      <c r="N7" s="239"/>
    </row>
    <row r="8" ht="12.75">
      <c r="A8" s="168"/>
    </row>
    <row r="9" spans="1:14" ht="12.75">
      <c r="A9" s="254" t="s">
        <v>61</v>
      </c>
      <c r="B9" s="239"/>
      <c r="C9" s="239"/>
      <c r="D9" s="239"/>
      <c r="E9" s="239"/>
      <c r="F9" s="239"/>
      <c r="G9" s="239"/>
      <c r="H9" s="239"/>
      <c r="I9" s="239"/>
      <c r="J9" s="239"/>
      <c r="K9" s="239"/>
      <c r="L9" s="239"/>
      <c r="M9" s="239"/>
      <c r="N9" s="239"/>
    </row>
    <row r="10" spans="1:38" ht="15.75" customHeight="1">
      <c r="A10" s="250" t="s">
        <v>0</v>
      </c>
      <c r="B10" s="250" t="s">
        <v>1</v>
      </c>
      <c r="C10" s="250" t="s">
        <v>62</v>
      </c>
      <c r="D10" s="250" t="s">
        <v>63</v>
      </c>
      <c r="E10" s="250" t="s">
        <v>64</v>
      </c>
      <c r="F10" s="250" t="s">
        <v>65</v>
      </c>
      <c r="G10" s="250" t="s">
        <v>66</v>
      </c>
      <c r="H10" s="250" t="s">
        <v>67</v>
      </c>
      <c r="I10" s="251"/>
      <c r="J10" s="251"/>
      <c r="K10" s="250" t="s">
        <v>68</v>
      </c>
      <c r="L10" s="250" t="s">
        <v>69</v>
      </c>
      <c r="M10" s="279" t="s">
        <v>78</v>
      </c>
      <c r="N10" s="250" t="s">
        <v>151</v>
      </c>
      <c r="O10" s="250" t="s">
        <v>3</v>
      </c>
      <c r="Q10" s="162"/>
      <c r="R10" s="164"/>
      <c r="W10" s="165"/>
      <c r="Z10" s="159"/>
      <c r="AK10" s="163" t="s">
        <v>70</v>
      </c>
      <c r="AL10" s="163" t="s">
        <v>71</v>
      </c>
    </row>
    <row r="11" spans="1:26" ht="12.75">
      <c r="A11" s="251"/>
      <c r="B11" s="251"/>
      <c r="C11" s="251"/>
      <c r="D11" s="251"/>
      <c r="E11" s="251"/>
      <c r="F11" s="251"/>
      <c r="G11" s="251"/>
      <c r="H11" s="250" t="s">
        <v>72</v>
      </c>
      <c r="I11" s="250" t="s">
        <v>73</v>
      </c>
      <c r="J11" s="251"/>
      <c r="K11" s="251"/>
      <c r="L11" s="251"/>
      <c r="M11" s="280"/>
      <c r="N11" s="251"/>
      <c r="O11" s="251"/>
      <c r="Q11" s="162"/>
      <c r="R11" s="164"/>
      <c r="W11" s="165"/>
      <c r="Z11" s="159"/>
    </row>
    <row r="12" spans="1:26" ht="63" customHeight="1">
      <c r="A12" s="251"/>
      <c r="B12" s="251"/>
      <c r="C12" s="251"/>
      <c r="D12" s="251"/>
      <c r="E12" s="251"/>
      <c r="F12" s="251"/>
      <c r="G12" s="251"/>
      <c r="H12" s="251"/>
      <c r="I12" s="169" t="s">
        <v>74</v>
      </c>
      <c r="J12" s="169" t="s">
        <v>76</v>
      </c>
      <c r="K12" s="251"/>
      <c r="L12" s="251"/>
      <c r="M12" s="281"/>
      <c r="N12" s="251"/>
      <c r="O12" s="251"/>
      <c r="Q12" s="162"/>
      <c r="R12" s="164"/>
      <c r="W12" s="165"/>
      <c r="Z12" s="159"/>
    </row>
    <row r="13" spans="1:26" ht="12.75">
      <c r="A13" s="169">
        <v>1</v>
      </c>
      <c r="B13" s="169">
        <v>2</v>
      </c>
      <c r="C13" s="169">
        <v>3</v>
      </c>
      <c r="D13" s="169">
        <v>4</v>
      </c>
      <c r="E13" s="169">
        <v>5</v>
      </c>
      <c r="F13" s="169">
        <v>6</v>
      </c>
      <c r="G13" s="169">
        <v>7</v>
      </c>
      <c r="H13" s="169">
        <v>8</v>
      </c>
      <c r="I13" s="169">
        <v>9</v>
      </c>
      <c r="J13" s="169">
        <v>10</v>
      </c>
      <c r="K13" s="169">
        <v>11</v>
      </c>
      <c r="L13" s="169">
        <v>12</v>
      </c>
      <c r="M13" s="169">
        <v>11</v>
      </c>
      <c r="N13" s="169">
        <v>12</v>
      </c>
      <c r="O13" s="169"/>
      <c r="Q13" s="162"/>
      <c r="R13" s="164"/>
      <c r="W13" s="165"/>
      <c r="Z13" s="159"/>
    </row>
    <row r="14" spans="1:26" ht="12.75" hidden="1">
      <c r="A14" s="172"/>
      <c r="B14" s="169" t="s">
        <v>80</v>
      </c>
      <c r="C14" s="172"/>
      <c r="D14" s="172"/>
      <c r="E14" s="172"/>
      <c r="F14" s="172"/>
      <c r="G14" s="172"/>
      <c r="H14" s="172"/>
      <c r="I14" s="2"/>
      <c r="J14" s="2"/>
      <c r="K14" s="2"/>
      <c r="L14" s="2"/>
      <c r="M14" s="3"/>
      <c r="N14" s="172"/>
      <c r="O14" s="172"/>
      <c r="Q14" s="162"/>
      <c r="R14" s="164"/>
      <c r="W14" s="165"/>
      <c r="Z14" s="159"/>
    </row>
    <row r="15" spans="1:26" ht="12.75" hidden="1">
      <c r="A15" s="172"/>
      <c r="B15" s="169" t="s">
        <v>81</v>
      </c>
      <c r="C15" s="172"/>
      <c r="D15" s="172"/>
      <c r="E15" s="172"/>
      <c r="F15" s="172"/>
      <c r="G15" s="172"/>
      <c r="H15" s="172"/>
      <c r="I15" s="2"/>
      <c r="J15" s="2"/>
      <c r="K15" s="2"/>
      <c r="L15" s="2"/>
      <c r="M15" s="3"/>
      <c r="N15" s="172"/>
      <c r="O15" s="172"/>
      <c r="Q15" s="162"/>
      <c r="R15" s="164"/>
      <c r="W15" s="165"/>
      <c r="Z15" s="159"/>
    </row>
    <row r="16" spans="1:26" ht="27" hidden="1">
      <c r="A16" s="172"/>
      <c r="B16" s="173" t="s">
        <v>82</v>
      </c>
      <c r="C16" s="172"/>
      <c r="D16" s="172"/>
      <c r="E16" s="172"/>
      <c r="F16" s="172"/>
      <c r="G16" s="172"/>
      <c r="H16" s="172"/>
      <c r="I16" s="2"/>
      <c r="J16" s="2"/>
      <c r="K16" s="2"/>
      <c r="L16" s="2"/>
      <c r="M16" s="3"/>
      <c r="N16" s="172"/>
      <c r="O16" s="172"/>
      <c r="Q16" s="162"/>
      <c r="R16" s="164"/>
      <c r="W16" s="165"/>
      <c r="Z16" s="159"/>
    </row>
    <row r="17" spans="1:26" ht="27" hidden="1">
      <c r="A17" s="172"/>
      <c r="B17" s="173" t="s">
        <v>83</v>
      </c>
      <c r="C17" s="172"/>
      <c r="D17" s="172"/>
      <c r="E17" s="172"/>
      <c r="F17" s="172"/>
      <c r="G17" s="172"/>
      <c r="H17" s="172"/>
      <c r="I17" s="2"/>
      <c r="J17" s="2"/>
      <c r="K17" s="2"/>
      <c r="L17" s="2"/>
      <c r="M17" s="3"/>
      <c r="N17" s="172"/>
      <c r="O17" s="172"/>
      <c r="Q17" s="162"/>
      <c r="R17" s="164"/>
      <c r="W17" s="165"/>
      <c r="Z17" s="159"/>
    </row>
    <row r="18" spans="1:26" ht="12.75" hidden="1">
      <c r="A18" s="169" t="s">
        <v>20</v>
      </c>
      <c r="B18" s="171" t="s">
        <v>84</v>
      </c>
      <c r="C18" s="172"/>
      <c r="D18" s="172"/>
      <c r="E18" s="172"/>
      <c r="F18" s="172"/>
      <c r="G18" s="172"/>
      <c r="H18" s="172"/>
      <c r="I18" s="2"/>
      <c r="J18" s="2"/>
      <c r="K18" s="2"/>
      <c r="L18" s="2"/>
      <c r="M18" s="3"/>
      <c r="N18" s="172"/>
      <c r="O18" s="172"/>
      <c r="Q18" s="162"/>
      <c r="R18" s="164"/>
      <c r="W18" s="165"/>
      <c r="Z18" s="159"/>
    </row>
    <row r="19" spans="1:26" ht="12.75" hidden="1">
      <c r="A19" s="172"/>
      <c r="B19" s="169" t="s">
        <v>80</v>
      </c>
      <c r="C19" s="172"/>
      <c r="D19" s="172"/>
      <c r="E19" s="172"/>
      <c r="F19" s="172"/>
      <c r="G19" s="172"/>
      <c r="H19" s="172"/>
      <c r="I19" s="2"/>
      <c r="J19" s="2"/>
      <c r="K19" s="2"/>
      <c r="L19" s="2"/>
      <c r="M19" s="3"/>
      <c r="N19" s="172"/>
      <c r="O19" s="172"/>
      <c r="Q19" s="162"/>
      <c r="R19" s="164"/>
      <c r="W19" s="165"/>
      <c r="Z19" s="159"/>
    </row>
    <row r="20" spans="1:26" ht="12.75" hidden="1">
      <c r="A20" s="172"/>
      <c r="B20" s="169" t="s">
        <v>81</v>
      </c>
      <c r="C20" s="172"/>
      <c r="D20" s="172"/>
      <c r="E20" s="172"/>
      <c r="F20" s="172"/>
      <c r="G20" s="172"/>
      <c r="H20" s="172"/>
      <c r="I20" s="2"/>
      <c r="J20" s="2"/>
      <c r="K20" s="2"/>
      <c r="L20" s="2"/>
      <c r="M20" s="3"/>
      <c r="N20" s="172"/>
      <c r="O20" s="172"/>
      <c r="Q20" s="162"/>
      <c r="R20" s="164"/>
      <c r="W20" s="165"/>
      <c r="Z20" s="159"/>
    </row>
    <row r="21" spans="1:26" ht="27" hidden="1">
      <c r="A21" s="172"/>
      <c r="B21" s="173" t="s">
        <v>82</v>
      </c>
      <c r="C21" s="172"/>
      <c r="D21" s="172"/>
      <c r="E21" s="172"/>
      <c r="F21" s="172"/>
      <c r="G21" s="172"/>
      <c r="H21" s="172"/>
      <c r="I21" s="2"/>
      <c r="J21" s="2"/>
      <c r="K21" s="2"/>
      <c r="L21" s="2"/>
      <c r="M21" s="3"/>
      <c r="N21" s="172"/>
      <c r="O21" s="172"/>
      <c r="Q21" s="162"/>
      <c r="R21" s="164"/>
      <c r="W21" s="165"/>
      <c r="Z21" s="159"/>
    </row>
    <row r="22" spans="1:26" ht="27" hidden="1">
      <c r="A22" s="172"/>
      <c r="B22" s="173" t="s">
        <v>83</v>
      </c>
      <c r="C22" s="172"/>
      <c r="D22" s="172"/>
      <c r="E22" s="172"/>
      <c r="F22" s="172"/>
      <c r="G22" s="172"/>
      <c r="H22" s="172"/>
      <c r="I22" s="2"/>
      <c r="J22" s="2"/>
      <c r="K22" s="2"/>
      <c r="L22" s="2"/>
      <c r="M22" s="3"/>
      <c r="N22" s="172"/>
      <c r="O22" s="172"/>
      <c r="Q22" s="162"/>
      <c r="R22" s="164"/>
      <c r="W22" s="165"/>
      <c r="Z22" s="159"/>
    </row>
    <row r="23" spans="1:26" ht="25.5" hidden="1">
      <c r="A23" s="169">
        <v>1</v>
      </c>
      <c r="B23" s="171" t="s">
        <v>85</v>
      </c>
      <c r="C23" s="172"/>
      <c r="D23" s="172"/>
      <c r="E23" s="172"/>
      <c r="F23" s="172"/>
      <c r="G23" s="172"/>
      <c r="H23" s="172"/>
      <c r="I23" s="2"/>
      <c r="J23" s="2"/>
      <c r="K23" s="2"/>
      <c r="L23" s="2"/>
      <c r="M23" s="3"/>
      <c r="N23" s="172"/>
      <c r="O23" s="172"/>
      <c r="Q23" s="162"/>
      <c r="R23" s="164"/>
      <c r="W23" s="165"/>
      <c r="Z23" s="159"/>
    </row>
    <row r="24" spans="1:26" ht="12.75" hidden="1">
      <c r="A24" s="172"/>
      <c r="B24" s="171" t="s">
        <v>86</v>
      </c>
      <c r="C24" s="172"/>
      <c r="D24" s="172"/>
      <c r="E24" s="172"/>
      <c r="F24" s="172"/>
      <c r="G24" s="172"/>
      <c r="H24" s="172"/>
      <c r="I24" s="2"/>
      <c r="J24" s="2"/>
      <c r="K24" s="2"/>
      <c r="L24" s="2"/>
      <c r="M24" s="3"/>
      <c r="N24" s="172"/>
      <c r="O24" s="172"/>
      <c r="Q24" s="162"/>
      <c r="R24" s="164"/>
      <c r="W24" s="165"/>
      <c r="Z24" s="159"/>
    </row>
    <row r="25" spans="1:26" ht="12.75" hidden="1">
      <c r="A25" s="172"/>
      <c r="B25" s="172" t="s">
        <v>80</v>
      </c>
      <c r="C25" s="172"/>
      <c r="D25" s="172"/>
      <c r="E25" s="172"/>
      <c r="F25" s="172"/>
      <c r="G25" s="172"/>
      <c r="H25" s="172"/>
      <c r="I25" s="2"/>
      <c r="J25" s="2"/>
      <c r="K25" s="2"/>
      <c r="L25" s="2"/>
      <c r="M25" s="3"/>
      <c r="N25" s="172"/>
      <c r="O25" s="172"/>
      <c r="Q25" s="162"/>
      <c r="R25" s="164"/>
      <c r="W25" s="165"/>
      <c r="Z25" s="159"/>
    </row>
    <row r="26" spans="1:26" ht="12.75" hidden="1">
      <c r="A26" s="172"/>
      <c r="B26" s="172" t="s">
        <v>81</v>
      </c>
      <c r="C26" s="172"/>
      <c r="D26" s="172"/>
      <c r="E26" s="172"/>
      <c r="F26" s="172"/>
      <c r="G26" s="172"/>
      <c r="H26" s="172"/>
      <c r="I26" s="2"/>
      <c r="J26" s="2"/>
      <c r="K26" s="2"/>
      <c r="L26" s="2"/>
      <c r="M26" s="3"/>
      <c r="N26" s="172"/>
      <c r="O26" s="172"/>
      <c r="Q26" s="162"/>
      <c r="R26" s="164"/>
      <c r="W26" s="165"/>
      <c r="Z26" s="159"/>
    </row>
    <row r="27" spans="1:26" ht="25.5" hidden="1">
      <c r="A27" s="172"/>
      <c r="B27" s="174" t="s">
        <v>82</v>
      </c>
      <c r="C27" s="172"/>
      <c r="D27" s="172"/>
      <c r="E27" s="172"/>
      <c r="F27" s="172"/>
      <c r="G27" s="172"/>
      <c r="H27" s="172"/>
      <c r="I27" s="2"/>
      <c r="J27" s="2"/>
      <c r="K27" s="2"/>
      <c r="L27" s="2"/>
      <c r="M27" s="3"/>
      <c r="N27" s="172"/>
      <c r="O27" s="172"/>
      <c r="Q27" s="162"/>
      <c r="R27" s="164"/>
      <c r="W27" s="165"/>
      <c r="Z27" s="159"/>
    </row>
    <row r="28" spans="1:26" ht="25.5" hidden="1">
      <c r="A28" s="172"/>
      <c r="B28" s="174" t="s">
        <v>83</v>
      </c>
      <c r="C28" s="172"/>
      <c r="D28" s="172"/>
      <c r="E28" s="172"/>
      <c r="F28" s="172"/>
      <c r="G28" s="172"/>
      <c r="H28" s="172"/>
      <c r="I28" s="2"/>
      <c r="J28" s="2"/>
      <c r="K28" s="2"/>
      <c r="L28" s="2"/>
      <c r="M28" s="3"/>
      <c r="N28" s="172"/>
      <c r="O28" s="172"/>
      <c r="Q28" s="162"/>
      <c r="R28" s="164"/>
      <c r="W28" s="165"/>
      <c r="Z28" s="159"/>
    </row>
    <row r="29" spans="1:26" ht="12.75" hidden="1">
      <c r="A29" s="172"/>
      <c r="B29" s="175" t="s">
        <v>87</v>
      </c>
      <c r="C29" s="172"/>
      <c r="D29" s="172"/>
      <c r="E29" s="172"/>
      <c r="F29" s="172"/>
      <c r="G29" s="172"/>
      <c r="H29" s="172"/>
      <c r="I29" s="2"/>
      <c r="J29" s="2"/>
      <c r="K29" s="2"/>
      <c r="L29" s="2"/>
      <c r="M29" s="3"/>
      <c r="N29" s="172"/>
      <c r="O29" s="172"/>
      <c r="Q29" s="162"/>
      <c r="R29" s="164"/>
      <c r="W29" s="165"/>
      <c r="Z29" s="159"/>
    </row>
    <row r="30" spans="1:26" ht="12.75" hidden="1">
      <c r="A30" s="172"/>
      <c r="B30" s="172" t="s">
        <v>80</v>
      </c>
      <c r="C30" s="172"/>
      <c r="D30" s="172"/>
      <c r="E30" s="172"/>
      <c r="F30" s="172"/>
      <c r="G30" s="172"/>
      <c r="H30" s="172"/>
      <c r="I30" s="2"/>
      <c r="J30" s="2"/>
      <c r="K30" s="2"/>
      <c r="L30" s="2"/>
      <c r="M30" s="3"/>
      <c r="N30" s="172"/>
      <c r="O30" s="172"/>
      <c r="Q30" s="162"/>
      <c r="R30" s="164"/>
      <c r="W30" s="165"/>
      <c r="Z30" s="159"/>
    </row>
    <row r="31" spans="1:26" ht="12.75" hidden="1">
      <c r="A31" s="172"/>
      <c r="B31" s="172" t="s">
        <v>81</v>
      </c>
      <c r="C31" s="172"/>
      <c r="D31" s="172"/>
      <c r="E31" s="172"/>
      <c r="F31" s="172"/>
      <c r="G31" s="172"/>
      <c r="H31" s="172"/>
      <c r="I31" s="2"/>
      <c r="J31" s="2"/>
      <c r="K31" s="2"/>
      <c r="L31" s="2"/>
      <c r="M31" s="3"/>
      <c r="N31" s="172"/>
      <c r="O31" s="172"/>
      <c r="Q31" s="162"/>
      <c r="R31" s="164"/>
      <c r="W31" s="165"/>
      <c r="Z31" s="159"/>
    </row>
    <row r="32" spans="1:26" ht="25.5" hidden="1">
      <c r="A32" s="172"/>
      <c r="B32" s="174" t="s">
        <v>82</v>
      </c>
      <c r="C32" s="172"/>
      <c r="D32" s="172"/>
      <c r="E32" s="172"/>
      <c r="F32" s="172"/>
      <c r="G32" s="172"/>
      <c r="H32" s="172"/>
      <c r="I32" s="2"/>
      <c r="J32" s="2"/>
      <c r="K32" s="2"/>
      <c r="L32" s="2"/>
      <c r="M32" s="3"/>
      <c r="N32" s="172"/>
      <c r="O32" s="172"/>
      <c r="Q32" s="162"/>
      <c r="R32" s="164"/>
      <c r="W32" s="165"/>
      <c r="Z32" s="159"/>
    </row>
    <row r="33" spans="1:26" ht="25.5" hidden="1">
      <c r="A33" s="172"/>
      <c r="B33" s="174" t="s">
        <v>83</v>
      </c>
      <c r="C33" s="172"/>
      <c r="D33" s="172"/>
      <c r="E33" s="172"/>
      <c r="F33" s="172"/>
      <c r="G33" s="172"/>
      <c r="H33" s="172"/>
      <c r="I33" s="2"/>
      <c r="J33" s="2"/>
      <c r="K33" s="2"/>
      <c r="L33" s="2"/>
      <c r="M33" s="3"/>
      <c r="N33" s="172"/>
      <c r="O33" s="172"/>
      <c r="Q33" s="162"/>
      <c r="R33" s="164"/>
      <c r="W33" s="165"/>
      <c r="Z33" s="159"/>
    </row>
    <row r="34" spans="1:26" ht="26.25" customHeight="1" hidden="1">
      <c r="A34" s="172">
        <v>2</v>
      </c>
      <c r="B34" s="175" t="s">
        <v>88</v>
      </c>
      <c r="C34" s="172"/>
      <c r="D34" s="172"/>
      <c r="E34" s="172"/>
      <c r="F34" s="172"/>
      <c r="G34" s="172"/>
      <c r="H34" s="172"/>
      <c r="I34" s="2"/>
      <c r="J34" s="2"/>
      <c r="K34" s="2"/>
      <c r="L34" s="2"/>
      <c r="M34" s="3"/>
      <c r="N34" s="172"/>
      <c r="O34" s="172"/>
      <c r="Q34" s="162"/>
      <c r="R34" s="164"/>
      <c r="W34" s="165"/>
      <c r="Z34" s="159"/>
    </row>
    <row r="35" spans="1:26" ht="12.75" hidden="1">
      <c r="A35" s="169"/>
      <c r="B35" s="175" t="s">
        <v>89</v>
      </c>
      <c r="C35" s="172"/>
      <c r="D35" s="172"/>
      <c r="E35" s="172"/>
      <c r="F35" s="172"/>
      <c r="G35" s="172"/>
      <c r="H35" s="172"/>
      <c r="I35" s="2"/>
      <c r="J35" s="2"/>
      <c r="K35" s="2"/>
      <c r="L35" s="2"/>
      <c r="M35" s="3"/>
      <c r="N35" s="172"/>
      <c r="O35" s="172"/>
      <c r="Q35" s="162"/>
      <c r="R35" s="164"/>
      <c r="W35" s="165"/>
      <c r="Z35" s="159"/>
    </row>
    <row r="36" spans="1:26" ht="12.75" hidden="1">
      <c r="A36" s="172"/>
      <c r="B36" s="175" t="s">
        <v>90</v>
      </c>
      <c r="C36" s="172"/>
      <c r="D36" s="172"/>
      <c r="E36" s="172"/>
      <c r="F36" s="172"/>
      <c r="G36" s="172"/>
      <c r="H36" s="172"/>
      <c r="I36" s="2"/>
      <c r="J36" s="2"/>
      <c r="K36" s="2"/>
      <c r="L36" s="4" t="s">
        <v>91</v>
      </c>
      <c r="M36" s="5" t="s">
        <v>91</v>
      </c>
      <c r="N36" s="169" t="s">
        <v>91</v>
      </c>
      <c r="O36" s="169"/>
      <c r="Q36" s="162"/>
      <c r="R36" s="164"/>
      <c r="W36" s="165"/>
      <c r="Z36" s="159"/>
    </row>
    <row r="37" spans="1:26" ht="12.75" hidden="1">
      <c r="A37" s="172"/>
      <c r="B37" s="175" t="s">
        <v>80</v>
      </c>
      <c r="C37" s="172"/>
      <c r="D37" s="172"/>
      <c r="E37" s="172"/>
      <c r="F37" s="172"/>
      <c r="G37" s="172"/>
      <c r="H37" s="172"/>
      <c r="I37" s="2"/>
      <c r="J37" s="2"/>
      <c r="K37" s="2"/>
      <c r="L37" s="2"/>
      <c r="M37" s="3"/>
      <c r="N37" s="172"/>
      <c r="O37" s="172"/>
      <c r="Q37" s="162"/>
      <c r="R37" s="164"/>
      <c r="W37" s="165"/>
      <c r="Z37" s="159"/>
    </row>
    <row r="38" spans="1:26" ht="12.75" hidden="1">
      <c r="A38" s="172"/>
      <c r="B38" s="175" t="s">
        <v>81</v>
      </c>
      <c r="C38" s="172"/>
      <c r="D38" s="172"/>
      <c r="E38" s="172"/>
      <c r="F38" s="172"/>
      <c r="G38" s="172"/>
      <c r="H38" s="172"/>
      <c r="I38" s="2"/>
      <c r="J38" s="2"/>
      <c r="K38" s="2"/>
      <c r="L38" s="2"/>
      <c r="M38" s="3"/>
      <c r="N38" s="172"/>
      <c r="O38" s="172"/>
      <c r="Q38" s="162"/>
      <c r="R38" s="164"/>
      <c r="W38" s="165"/>
      <c r="Z38" s="159"/>
    </row>
    <row r="39" spans="1:26" ht="25.5" hidden="1">
      <c r="A39" s="172"/>
      <c r="B39" s="174" t="s">
        <v>92</v>
      </c>
      <c r="C39" s="172"/>
      <c r="D39" s="172"/>
      <c r="E39" s="172"/>
      <c r="F39" s="172"/>
      <c r="G39" s="172"/>
      <c r="H39" s="172"/>
      <c r="I39" s="2"/>
      <c r="J39" s="2"/>
      <c r="K39" s="2"/>
      <c r="L39" s="2"/>
      <c r="M39" s="3"/>
      <c r="N39" s="172"/>
      <c r="O39" s="172"/>
      <c r="Q39" s="162"/>
      <c r="R39" s="164"/>
      <c r="W39" s="165"/>
      <c r="Z39" s="159"/>
    </row>
    <row r="40" spans="1:26" ht="25.5" hidden="1">
      <c r="A40" s="172"/>
      <c r="B40" s="174" t="s">
        <v>83</v>
      </c>
      <c r="C40" s="172"/>
      <c r="D40" s="172"/>
      <c r="E40" s="172"/>
      <c r="F40" s="172"/>
      <c r="G40" s="172"/>
      <c r="H40" s="172"/>
      <c r="I40" s="2"/>
      <c r="J40" s="2"/>
      <c r="K40" s="2"/>
      <c r="L40" s="2"/>
      <c r="M40" s="3"/>
      <c r="N40" s="172"/>
      <c r="O40" s="172"/>
      <c r="Q40" s="162"/>
      <c r="R40" s="164"/>
      <c r="W40" s="165"/>
      <c r="Z40" s="159"/>
    </row>
    <row r="41" spans="1:26" ht="12.75" hidden="1">
      <c r="A41" s="172"/>
      <c r="B41" s="171" t="s">
        <v>89</v>
      </c>
      <c r="C41" s="172"/>
      <c r="D41" s="172"/>
      <c r="E41" s="172"/>
      <c r="F41" s="172"/>
      <c r="G41" s="172"/>
      <c r="H41" s="172"/>
      <c r="I41" s="2"/>
      <c r="J41" s="2"/>
      <c r="K41" s="2"/>
      <c r="L41" s="2"/>
      <c r="M41" s="3"/>
      <c r="N41" s="172"/>
      <c r="O41" s="172"/>
      <c r="Q41" s="162"/>
      <c r="R41" s="164"/>
      <c r="W41" s="165"/>
      <c r="Z41" s="159"/>
    </row>
    <row r="42" spans="1:26" ht="25.5" hidden="1">
      <c r="A42" s="169">
        <v>3</v>
      </c>
      <c r="B42" s="171" t="s">
        <v>93</v>
      </c>
      <c r="C42" s="172"/>
      <c r="D42" s="172"/>
      <c r="E42" s="172"/>
      <c r="F42" s="172"/>
      <c r="G42" s="172"/>
      <c r="H42" s="172"/>
      <c r="I42" s="2"/>
      <c r="J42" s="2"/>
      <c r="K42" s="2"/>
      <c r="L42" s="2"/>
      <c r="M42" s="3"/>
      <c r="N42" s="172"/>
      <c r="O42" s="172"/>
      <c r="Q42" s="162"/>
      <c r="R42" s="164"/>
      <c r="W42" s="165"/>
      <c r="Z42" s="159"/>
    </row>
    <row r="43" spans="1:26" ht="12.75" hidden="1">
      <c r="A43" s="172"/>
      <c r="B43" s="171" t="s">
        <v>94</v>
      </c>
      <c r="C43" s="172"/>
      <c r="D43" s="172"/>
      <c r="E43" s="172"/>
      <c r="F43" s="172"/>
      <c r="G43" s="172"/>
      <c r="H43" s="172"/>
      <c r="I43" s="2"/>
      <c r="J43" s="2"/>
      <c r="K43" s="2"/>
      <c r="L43" s="2"/>
      <c r="M43" s="3"/>
      <c r="N43" s="172"/>
      <c r="O43" s="172"/>
      <c r="Q43" s="162"/>
      <c r="R43" s="164"/>
      <c r="W43" s="165"/>
      <c r="Z43" s="159"/>
    </row>
    <row r="44" spans="1:26" ht="12.75" hidden="1">
      <c r="A44" s="172"/>
      <c r="B44" s="175" t="s">
        <v>87</v>
      </c>
      <c r="C44" s="172"/>
      <c r="D44" s="172"/>
      <c r="E44" s="172"/>
      <c r="F44" s="172"/>
      <c r="G44" s="172"/>
      <c r="H44" s="172"/>
      <c r="I44" s="2"/>
      <c r="J44" s="2"/>
      <c r="K44" s="2"/>
      <c r="L44" s="2"/>
      <c r="M44" s="3"/>
      <c r="N44" s="172"/>
      <c r="O44" s="172"/>
      <c r="Q44" s="162"/>
      <c r="R44" s="164"/>
      <c r="W44" s="165"/>
      <c r="Z44" s="159"/>
    </row>
    <row r="45" spans="1:26" ht="39" hidden="1">
      <c r="A45" s="169" t="s">
        <v>95</v>
      </c>
      <c r="B45" s="171" t="s">
        <v>96</v>
      </c>
      <c r="C45" s="172"/>
      <c r="D45" s="172"/>
      <c r="E45" s="172"/>
      <c r="F45" s="172"/>
      <c r="G45" s="172"/>
      <c r="H45" s="172"/>
      <c r="I45" s="2"/>
      <c r="J45" s="2"/>
      <c r="K45" s="2"/>
      <c r="L45" s="2"/>
      <c r="M45" s="3"/>
      <c r="N45" s="172"/>
      <c r="O45" s="172"/>
      <c r="Q45" s="162"/>
      <c r="R45" s="164"/>
      <c r="W45" s="165"/>
      <c r="Z45" s="159"/>
    </row>
    <row r="46" spans="1:26" ht="12.75" hidden="1">
      <c r="A46" s="172"/>
      <c r="B46" s="175" t="s">
        <v>97</v>
      </c>
      <c r="C46" s="172"/>
      <c r="D46" s="172"/>
      <c r="E46" s="172"/>
      <c r="F46" s="172"/>
      <c r="G46" s="172"/>
      <c r="H46" s="172"/>
      <c r="I46" s="2"/>
      <c r="J46" s="2"/>
      <c r="K46" s="2"/>
      <c r="L46" s="2"/>
      <c r="M46" s="3"/>
      <c r="N46" s="172"/>
      <c r="O46" s="172"/>
      <c r="Q46" s="162"/>
      <c r="R46" s="164"/>
      <c r="W46" s="165"/>
      <c r="Z46" s="159"/>
    </row>
    <row r="47" spans="1:26" ht="12.75" hidden="1">
      <c r="A47" s="172"/>
      <c r="B47" s="175" t="s">
        <v>87</v>
      </c>
      <c r="C47" s="172"/>
      <c r="D47" s="172"/>
      <c r="E47" s="172"/>
      <c r="F47" s="172"/>
      <c r="G47" s="172"/>
      <c r="H47" s="172"/>
      <c r="I47" s="2"/>
      <c r="J47" s="2"/>
      <c r="K47" s="2"/>
      <c r="L47" s="2"/>
      <c r="M47" s="3"/>
      <c r="N47" s="172"/>
      <c r="O47" s="172"/>
      <c r="Q47" s="162"/>
      <c r="R47" s="164"/>
      <c r="W47" s="165"/>
      <c r="Z47" s="159"/>
    </row>
    <row r="48" spans="1:26" ht="12.75" hidden="1">
      <c r="A48" s="172"/>
      <c r="B48" s="175" t="s">
        <v>97</v>
      </c>
      <c r="C48" s="172"/>
      <c r="D48" s="172"/>
      <c r="E48" s="172"/>
      <c r="F48" s="172"/>
      <c r="G48" s="172"/>
      <c r="H48" s="172"/>
      <c r="I48" s="2"/>
      <c r="J48" s="2"/>
      <c r="K48" s="2"/>
      <c r="L48" s="2"/>
      <c r="M48" s="3"/>
      <c r="N48" s="172"/>
      <c r="O48" s="172"/>
      <c r="Q48" s="162"/>
      <c r="R48" s="164"/>
      <c r="W48" s="165"/>
      <c r="Z48" s="159"/>
    </row>
    <row r="49" spans="1:26" ht="12.75" hidden="1">
      <c r="A49" s="172"/>
      <c r="B49" s="175" t="s">
        <v>98</v>
      </c>
      <c r="C49" s="172"/>
      <c r="D49" s="172"/>
      <c r="E49" s="172"/>
      <c r="F49" s="172"/>
      <c r="G49" s="172"/>
      <c r="H49" s="172"/>
      <c r="I49" s="2"/>
      <c r="J49" s="2"/>
      <c r="K49" s="2"/>
      <c r="L49" s="2"/>
      <c r="M49" s="3"/>
      <c r="N49" s="172"/>
      <c r="O49" s="172"/>
      <c r="Q49" s="162"/>
      <c r="R49" s="164"/>
      <c r="W49" s="165"/>
      <c r="Z49" s="159"/>
    </row>
    <row r="50" spans="1:26" ht="12.75" hidden="1">
      <c r="A50" s="172"/>
      <c r="B50" s="175"/>
      <c r="C50" s="172"/>
      <c r="D50" s="172"/>
      <c r="E50" s="172"/>
      <c r="F50" s="172"/>
      <c r="G50" s="172"/>
      <c r="H50" s="172"/>
      <c r="I50" s="2"/>
      <c r="J50" s="2"/>
      <c r="K50" s="2"/>
      <c r="L50" s="2"/>
      <c r="M50" s="3"/>
      <c r="N50" s="172"/>
      <c r="O50" s="172"/>
      <c r="Q50" s="162"/>
      <c r="R50" s="164"/>
      <c r="W50" s="165"/>
      <c r="Z50" s="159"/>
    </row>
    <row r="51" spans="1:26" ht="12.75">
      <c r="A51" s="169">
        <v>1</v>
      </c>
      <c r="B51" s="171" t="s">
        <v>99</v>
      </c>
      <c r="C51" s="172"/>
      <c r="D51" s="172"/>
      <c r="E51" s="172"/>
      <c r="F51" s="172"/>
      <c r="G51" s="172"/>
      <c r="H51" s="172"/>
      <c r="I51" s="5">
        <f>+I81+I82+I84</f>
        <v>8500</v>
      </c>
      <c r="J51" s="5">
        <f>+J81+J82+J84</f>
        <v>8500</v>
      </c>
      <c r="K51" s="5">
        <f>+K81+K82+K84</f>
        <v>2500</v>
      </c>
      <c r="L51" s="5">
        <f>+L81+L82+L84</f>
        <v>1700</v>
      </c>
      <c r="M51" s="5">
        <f>M81+M82+M83+M84</f>
        <v>2733.822</v>
      </c>
      <c r="N51" s="172"/>
      <c r="O51" s="172"/>
      <c r="Q51" s="162"/>
      <c r="R51" s="164"/>
      <c r="W51" s="165"/>
      <c r="Z51" s="159"/>
    </row>
    <row r="52" spans="1:26" ht="12.75" hidden="1">
      <c r="A52" s="172"/>
      <c r="B52" s="169" t="s">
        <v>100</v>
      </c>
      <c r="C52" s="172"/>
      <c r="D52" s="172"/>
      <c r="E52" s="172"/>
      <c r="F52" s="172"/>
      <c r="G52" s="172"/>
      <c r="H52" s="172"/>
      <c r="I52" s="4"/>
      <c r="J52" s="4"/>
      <c r="K52" s="4"/>
      <c r="L52" s="4"/>
      <c r="M52" s="5"/>
      <c r="N52" s="172"/>
      <c r="O52" s="172"/>
      <c r="Q52" s="162"/>
      <c r="R52" s="164"/>
      <c r="W52" s="165"/>
      <c r="Z52" s="159"/>
    </row>
    <row r="53" spans="1:26" ht="12.75" hidden="1">
      <c r="A53" s="172"/>
      <c r="B53" s="169" t="s">
        <v>80</v>
      </c>
      <c r="C53" s="172"/>
      <c r="D53" s="172"/>
      <c r="E53" s="172"/>
      <c r="F53" s="172"/>
      <c r="G53" s="172"/>
      <c r="H53" s="172"/>
      <c r="I53" s="4"/>
      <c r="J53" s="4"/>
      <c r="K53" s="4"/>
      <c r="L53" s="4"/>
      <c r="M53" s="5"/>
      <c r="N53" s="172"/>
      <c r="O53" s="172"/>
      <c r="Q53" s="162"/>
      <c r="R53" s="164"/>
      <c r="W53" s="165"/>
      <c r="Z53" s="159"/>
    </row>
    <row r="54" spans="1:26" ht="12.75" hidden="1">
      <c r="A54" s="172"/>
      <c r="B54" s="169" t="s">
        <v>81</v>
      </c>
      <c r="C54" s="172"/>
      <c r="D54" s="172"/>
      <c r="E54" s="172"/>
      <c r="F54" s="172"/>
      <c r="G54" s="172"/>
      <c r="H54" s="172"/>
      <c r="I54" s="4"/>
      <c r="J54" s="4"/>
      <c r="K54" s="4"/>
      <c r="L54" s="4"/>
      <c r="M54" s="5"/>
      <c r="N54" s="172"/>
      <c r="O54" s="172"/>
      <c r="Q54" s="162"/>
      <c r="R54" s="164"/>
      <c r="W54" s="165"/>
      <c r="Z54" s="159"/>
    </row>
    <row r="55" spans="1:26" ht="27" hidden="1">
      <c r="A55" s="172"/>
      <c r="B55" s="173" t="s">
        <v>82</v>
      </c>
      <c r="C55" s="172"/>
      <c r="D55" s="172"/>
      <c r="E55" s="172"/>
      <c r="F55" s="172"/>
      <c r="G55" s="172"/>
      <c r="H55" s="172"/>
      <c r="I55" s="4"/>
      <c r="J55" s="4"/>
      <c r="K55" s="4"/>
      <c r="L55" s="4"/>
      <c r="M55" s="5"/>
      <c r="N55" s="172"/>
      <c r="O55" s="172"/>
      <c r="Q55" s="162"/>
      <c r="R55" s="164"/>
      <c r="W55" s="165"/>
      <c r="Z55" s="159"/>
    </row>
    <row r="56" spans="1:26" ht="27" hidden="1">
      <c r="A56" s="172"/>
      <c r="B56" s="173" t="s">
        <v>83</v>
      </c>
      <c r="C56" s="172"/>
      <c r="D56" s="172"/>
      <c r="E56" s="172"/>
      <c r="F56" s="172"/>
      <c r="G56" s="172"/>
      <c r="H56" s="172"/>
      <c r="I56" s="4"/>
      <c r="J56" s="4"/>
      <c r="K56" s="4"/>
      <c r="L56" s="4"/>
      <c r="M56" s="5"/>
      <c r="N56" s="172"/>
      <c r="O56" s="172"/>
      <c r="Q56" s="162"/>
      <c r="R56" s="164"/>
      <c r="W56" s="165"/>
      <c r="Z56" s="159"/>
    </row>
    <row r="57" spans="1:26" ht="12.75" hidden="1">
      <c r="A57" s="169" t="s">
        <v>20</v>
      </c>
      <c r="B57" s="171" t="s">
        <v>84</v>
      </c>
      <c r="C57" s="172"/>
      <c r="D57" s="172"/>
      <c r="E57" s="172"/>
      <c r="F57" s="172"/>
      <c r="G57" s="172"/>
      <c r="H57" s="172"/>
      <c r="I57" s="4"/>
      <c r="J57" s="4"/>
      <c r="K57" s="4"/>
      <c r="L57" s="4"/>
      <c r="M57" s="5"/>
      <c r="N57" s="172"/>
      <c r="O57" s="172"/>
      <c r="Q57" s="162"/>
      <c r="R57" s="164"/>
      <c r="W57" s="165"/>
      <c r="Z57" s="159"/>
    </row>
    <row r="58" spans="1:26" ht="12.75" hidden="1">
      <c r="A58" s="172"/>
      <c r="B58" s="169" t="s">
        <v>80</v>
      </c>
      <c r="C58" s="172"/>
      <c r="D58" s="172"/>
      <c r="E58" s="172"/>
      <c r="F58" s="172"/>
      <c r="G58" s="172"/>
      <c r="H58" s="172"/>
      <c r="I58" s="4"/>
      <c r="J58" s="4"/>
      <c r="K58" s="4"/>
      <c r="L58" s="4"/>
      <c r="M58" s="5"/>
      <c r="N58" s="172"/>
      <c r="O58" s="172"/>
      <c r="Q58" s="162"/>
      <c r="R58" s="164"/>
      <c r="W58" s="165"/>
      <c r="Z58" s="159"/>
    </row>
    <row r="59" spans="1:26" ht="12.75" hidden="1">
      <c r="A59" s="172"/>
      <c r="B59" s="169" t="s">
        <v>81</v>
      </c>
      <c r="C59" s="172"/>
      <c r="D59" s="172"/>
      <c r="E59" s="172"/>
      <c r="F59" s="172"/>
      <c r="G59" s="172"/>
      <c r="H59" s="172"/>
      <c r="I59" s="4"/>
      <c r="J59" s="4"/>
      <c r="K59" s="4"/>
      <c r="L59" s="4"/>
      <c r="M59" s="5"/>
      <c r="N59" s="172"/>
      <c r="O59" s="172"/>
      <c r="Q59" s="162"/>
      <c r="R59" s="164"/>
      <c r="W59" s="165"/>
      <c r="Z59" s="159"/>
    </row>
    <row r="60" spans="1:26" ht="27" hidden="1">
      <c r="A60" s="172"/>
      <c r="B60" s="173" t="s">
        <v>82</v>
      </c>
      <c r="C60" s="172"/>
      <c r="D60" s="172"/>
      <c r="E60" s="172"/>
      <c r="F60" s="172"/>
      <c r="G60" s="172"/>
      <c r="H60" s="172"/>
      <c r="I60" s="4"/>
      <c r="J60" s="4"/>
      <c r="K60" s="4"/>
      <c r="L60" s="4"/>
      <c r="M60" s="5"/>
      <c r="N60" s="172"/>
      <c r="O60" s="172"/>
      <c r="Q60" s="162"/>
      <c r="R60" s="164"/>
      <c r="W60" s="165"/>
      <c r="Z60" s="159"/>
    </row>
    <row r="61" spans="1:26" ht="27" hidden="1">
      <c r="A61" s="172"/>
      <c r="B61" s="173" t="s">
        <v>83</v>
      </c>
      <c r="C61" s="172"/>
      <c r="D61" s="172"/>
      <c r="E61" s="172"/>
      <c r="F61" s="172"/>
      <c r="G61" s="172"/>
      <c r="H61" s="172"/>
      <c r="I61" s="4"/>
      <c r="J61" s="4"/>
      <c r="K61" s="4"/>
      <c r="L61" s="4"/>
      <c r="M61" s="5"/>
      <c r="N61" s="172"/>
      <c r="O61" s="172"/>
      <c r="Q61" s="162"/>
      <c r="R61" s="164"/>
      <c r="W61" s="165"/>
      <c r="Z61" s="159"/>
    </row>
    <row r="62" spans="1:26" ht="25.5" hidden="1">
      <c r="A62" s="169">
        <v>1</v>
      </c>
      <c r="B62" s="171" t="s">
        <v>101</v>
      </c>
      <c r="C62" s="172"/>
      <c r="D62" s="172"/>
      <c r="E62" s="172"/>
      <c r="F62" s="172"/>
      <c r="G62" s="172"/>
      <c r="H62" s="172"/>
      <c r="I62" s="4"/>
      <c r="J62" s="4"/>
      <c r="K62" s="4"/>
      <c r="L62" s="4"/>
      <c r="M62" s="5"/>
      <c r="N62" s="172"/>
      <c r="O62" s="172"/>
      <c r="Q62" s="162"/>
      <c r="R62" s="164"/>
      <c r="W62" s="165"/>
      <c r="Z62" s="159"/>
    </row>
    <row r="63" spans="1:26" ht="12.75" hidden="1">
      <c r="A63" s="172"/>
      <c r="B63" s="175" t="s">
        <v>86</v>
      </c>
      <c r="C63" s="172"/>
      <c r="D63" s="172"/>
      <c r="E63" s="172"/>
      <c r="F63" s="172"/>
      <c r="G63" s="172"/>
      <c r="H63" s="172"/>
      <c r="I63" s="4"/>
      <c r="J63" s="4"/>
      <c r="K63" s="4"/>
      <c r="L63" s="4"/>
      <c r="M63" s="5"/>
      <c r="N63" s="172"/>
      <c r="O63" s="172"/>
      <c r="Q63" s="162"/>
      <c r="R63" s="164"/>
      <c r="W63" s="165"/>
      <c r="Z63" s="159"/>
    </row>
    <row r="64" spans="1:26" ht="12.75" hidden="1">
      <c r="A64" s="172"/>
      <c r="B64" s="175" t="s">
        <v>98</v>
      </c>
      <c r="C64" s="172"/>
      <c r="D64" s="172"/>
      <c r="E64" s="172"/>
      <c r="F64" s="172"/>
      <c r="G64" s="172"/>
      <c r="H64" s="172"/>
      <c r="I64" s="4"/>
      <c r="J64" s="4"/>
      <c r="K64" s="4"/>
      <c r="L64" s="4"/>
      <c r="M64" s="5"/>
      <c r="N64" s="172"/>
      <c r="O64" s="172"/>
      <c r="Q64" s="162"/>
      <c r="R64" s="164"/>
      <c r="W64" s="165"/>
      <c r="Z64" s="159"/>
    </row>
    <row r="65" spans="1:26" ht="12.75" hidden="1">
      <c r="A65" s="172"/>
      <c r="B65" s="175" t="s">
        <v>86</v>
      </c>
      <c r="C65" s="172"/>
      <c r="D65" s="172"/>
      <c r="E65" s="172"/>
      <c r="F65" s="172"/>
      <c r="G65" s="172"/>
      <c r="H65" s="172"/>
      <c r="I65" s="4"/>
      <c r="J65" s="4"/>
      <c r="K65" s="4"/>
      <c r="L65" s="4"/>
      <c r="M65" s="5"/>
      <c r="N65" s="172"/>
      <c r="O65" s="172"/>
      <c r="Q65" s="162"/>
      <c r="R65" s="164"/>
      <c r="W65" s="165"/>
      <c r="Z65" s="159"/>
    </row>
    <row r="66" spans="1:26" ht="25.5" hidden="1">
      <c r="A66" s="169">
        <v>2</v>
      </c>
      <c r="B66" s="171" t="s">
        <v>102</v>
      </c>
      <c r="C66" s="172"/>
      <c r="D66" s="172"/>
      <c r="E66" s="172"/>
      <c r="F66" s="172"/>
      <c r="G66" s="172"/>
      <c r="H66" s="172"/>
      <c r="I66" s="4"/>
      <c r="J66" s="4"/>
      <c r="K66" s="4"/>
      <c r="L66" s="4"/>
      <c r="M66" s="5"/>
      <c r="N66" s="172"/>
      <c r="O66" s="172"/>
      <c r="Q66" s="162"/>
      <c r="R66" s="164"/>
      <c r="W66" s="165"/>
      <c r="Z66" s="159"/>
    </row>
    <row r="67" spans="1:26" ht="12.75" hidden="1">
      <c r="A67" s="172"/>
      <c r="B67" s="172" t="s">
        <v>80</v>
      </c>
      <c r="C67" s="172"/>
      <c r="D67" s="172"/>
      <c r="E67" s="172"/>
      <c r="F67" s="172"/>
      <c r="G67" s="172"/>
      <c r="H67" s="172"/>
      <c r="I67" s="4"/>
      <c r="J67" s="4"/>
      <c r="K67" s="4"/>
      <c r="L67" s="4"/>
      <c r="M67" s="5"/>
      <c r="N67" s="169" t="s">
        <v>91</v>
      </c>
      <c r="O67" s="169"/>
      <c r="Q67" s="162"/>
      <c r="R67" s="164"/>
      <c r="W67" s="165"/>
      <c r="Z67" s="159"/>
    </row>
    <row r="68" spans="1:26" ht="12.75" hidden="1">
      <c r="A68" s="172"/>
      <c r="B68" s="172" t="s">
        <v>81</v>
      </c>
      <c r="C68" s="172"/>
      <c r="D68" s="172"/>
      <c r="E68" s="172"/>
      <c r="F68" s="172"/>
      <c r="G68" s="172"/>
      <c r="H68" s="172"/>
      <c r="I68" s="4"/>
      <c r="J68" s="4"/>
      <c r="K68" s="4"/>
      <c r="L68" s="4"/>
      <c r="M68" s="5"/>
      <c r="N68" s="172"/>
      <c r="O68" s="172"/>
      <c r="Q68" s="162"/>
      <c r="R68" s="164"/>
      <c r="W68" s="165"/>
      <c r="Z68" s="159"/>
    </row>
    <row r="69" spans="1:26" ht="25.5" hidden="1">
      <c r="A69" s="172"/>
      <c r="B69" s="174" t="s">
        <v>82</v>
      </c>
      <c r="C69" s="172"/>
      <c r="D69" s="172"/>
      <c r="E69" s="172"/>
      <c r="F69" s="172"/>
      <c r="G69" s="172"/>
      <c r="H69" s="172"/>
      <c r="I69" s="4"/>
      <c r="J69" s="4"/>
      <c r="K69" s="4"/>
      <c r="L69" s="4"/>
      <c r="M69" s="5"/>
      <c r="N69" s="172"/>
      <c r="O69" s="172"/>
      <c r="Q69" s="162"/>
      <c r="R69" s="164"/>
      <c r="W69" s="165"/>
      <c r="Z69" s="159"/>
    </row>
    <row r="70" spans="1:26" ht="25.5" hidden="1">
      <c r="A70" s="172"/>
      <c r="B70" s="174" t="s">
        <v>83</v>
      </c>
      <c r="C70" s="172"/>
      <c r="D70" s="172"/>
      <c r="E70" s="172"/>
      <c r="F70" s="172"/>
      <c r="G70" s="172"/>
      <c r="H70" s="172"/>
      <c r="I70" s="4"/>
      <c r="J70" s="4"/>
      <c r="K70" s="4"/>
      <c r="L70" s="4"/>
      <c r="M70" s="5"/>
      <c r="N70" s="172"/>
      <c r="O70" s="172"/>
      <c r="Q70" s="162"/>
      <c r="R70" s="164"/>
      <c r="W70" s="165"/>
      <c r="Z70" s="159"/>
    </row>
    <row r="71" spans="1:26" ht="25.5" hidden="1">
      <c r="A71" s="169" t="s">
        <v>103</v>
      </c>
      <c r="B71" s="171" t="s">
        <v>104</v>
      </c>
      <c r="C71" s="172"/>
      <c r="D71" s="172"/>
      <c r="E71" s="172"/>
      <c r="F71" s="172"/>
      <c r="G71" s="172"/>
      <c r="H71" s="172"/>
      <c r="I71" s="4"/>
      <c r="J71" s="4"/>
      <c r="K71" s="4"/>
      <c r="L71" s="4"/>
      <c r="M71" s="5"/>
      <c r="N71" s="172"/>
      <c r="O71" s="172"/>
      <c r="Q71" s="162"/>
      <c r="R71" s="164"/>
      <c r="W71" s="165"/>
      <c r="Z71" s="159"/>
    </row>
    <row r="72" spans="1:26" ht="12.75" hidden="1">
      <c r="A72" s="169"/>
      <c r="B72" s="175" t="s">
        <v>94</v>
      </c>
      <c r="C72" s="172"/>
      <c r="D72" s="172"/>
      <c r="E72" s="172"/>
      <c r="F72" s="172"/>
      <c r="G72" s="172"/>
      <c r="H72" s="172"/>
      <c r="I72" s="4"/>
      <c r="J72" s="4"/>
      <c r="K72" s="4"/>
      <c r="L72" s="4"/>
      <c r="M72" s="5"/>
      <c r="N72" s="172"/>
      <c r="O72" s="172"/>
      <c r="Q72" s="162"/>
      <c r="R72" s="164"/>
      <c r="W72" s="165"/>
      <c r="Z72" s="159"/>
    </row>
    <row r="73" spans="1:26" ht="12.75" hidden="1">
      <c r="A73" s="172"/>
      <c r="B73" s="175" t="s">
        <v>87</v>
      </c>
      <c r="C73" s="172"/>
      <c r="D73" s="172"/>
      <c r="E73" s="172"/>
      <c r="F73" s="172"/>
      <c r="G73" s="172"/>
      <c r="H73" s="172"/>
      <c r="I73" s="4"/>
      <c r="J73" s="4"/>
      <c r="K73" s="4"/>
      <c r="L73" s="4"/>
      <c r="M73" s="5"/>
      <c r="N73" s="172"/>
      <c r="O73" s="172"/>
      <c r="Q73" s="162"/>
      <c r="R73" s="164"/>
      <c r="W73" s="165"/>
      <c r="Z73" s="159"/>
    </row>
    <row r="74" spans="1:26" ht="12.75" hidden="1">
      <c r="A74" s="169" t="s">
        <v>105</v>
      </c>
      <c r="B74" s="171" t="s">
        <v>81</v>
      </c>
      <c r="C74" s="172"/>
      <c r="D74" s="172"/>
      <c r="E74" s="172"/>
      <c r="F74" s="172"/>
      <c r="G74" s="172"/>
      <c r="H74" s="172"/>
      <c r="I74" s="4"/>
      <c r="J74" s="4"/>
      <c r="K74" s="4"/>
      <c r="L74" s="4"/>
      <c r="M74" s="5"/>
      <c r="N74" s="172"/>
      <c r="O74" s="172"/>
      <c r="Q74" s="162"/>
      <c r="R74" s="164"/>
      <c r="W74" s="165"/>
      <c r="Z74" s="159"/>
    </row>
    <row r="75" spans="1:26" ht="25.5" hidden="1">
      <c r="A75" s="169"/>
      <c r="B75" s="174" t="s">
        <v>82</v>
      </c>
      <c r="C75" s="172"/>
      <c r="D75" s="172"/>
      <c r="E75" s="172"/>
      <c r="F75" s="172"/>
      <c r="G75" s="172"/>
      <c r="H75" s="172"/>
      <c r="I75" s="4"/>
      <c r="J75" s="4"/>
      <c r="K75" s="4"/>
      <c r="L75" s="4"/>
      <c r="M75" s="5"/>
      <c r="N75" s="172"/>
      <c r="O75" s="172"/>
      <c r="Q75" s="162"/>
      <c r="R75" s="164"/>
      <c r="W75" s="165"/>
      <c r="Z75" s="159"/>
    </row>
    <row r="76" spans="1:26" ht="12.75" hidden="1">
      <c r="A76" s="172"/>
      <c r="B76" s="175" t="s">
        <v>86</v>
      </c>
      <c r="C76" s="172"/>
      <c r="D76" s="172"/>
      <c r="E76" s="172"/>
      <c r="F76" s="172"/>
      <c r="G76" s="172"/>
      <c r="H76" s="172"/>
      <c r="I76" s="4"/>
      <c r="J76" s="4"/>
      <c r="K76" s="4"/>
      <c r="L76" s="4"/>
      <c r="M76" s="5"/>
      <c r="N76" s="172"/>
      <c r="O76" s="172"/>
      <c r="Q76" s="162"/>
      <c r="R76" s="164"/>
      <c r="W76" s="165"/>
      <c r="Z76" s="159"/>
    </row>
    <row r="77" spans="1:26" ht="12.75" hidden="1">
      <c r="A77" s="172"/>
      <c r="B77" s="175" t="s">
        <v>87</v>
      </c>
      <c r="C77" s="172"/>
      <c r="D77" s="172"/>
      <c r="E77" s="172"/>
      <c r="F77" s="172"/>
      <c r="G77" s="172"/>
      <c r="H77" s="172"/>
      <c r="I77" s="4"/>
      <c r="J77" s="4"/>
      <c r="K77" s="4"/>
      <c r="L77" s="4"/>
      <c r="M77" s="5"/>
      <c r="N77" s="172"/>
      <c r="O77" s="172"/>
      <c r="Q77" s="162"/>
      <c r="R77" s="164"/>
      <c r="W77" s="165"/>
      <c r="Z77" s="159"/>
    </row>
    <row r="78" spans="1:26" ht="25.5" hidden="1">
      <c r="A78" s="172"/>
      <c r="B78" s="174" t="s">
        <v>83</v>
      </c>
      <c r="C78" s="172"/>
      <c r="D78" s="172"/>
      <c r="E78" s="172"/>
      <c r="F78" s="172"/>
      <c r="G78" s="172"/>
      <c r="H78" s="172"/>
      <c r="I78" s="4"/>
      <c r="J78" s="4"/>
      <c r="K78" s="4"/>
      <c r="L78" s="4"/>
      <c r="M78" s="5"/>
      <c r="N78" s="172"/>
      <c r="O78" s="172"/>
      <c r="Q78" s="162"/>
      <c r="R78" s="164"/>
      <c r="W78" s="165"/>
      <c r="Z78" s="159"/>
    </row>
    <row r="79" spans="1:26" ht="12.75" hidden="1">
      <c r="A79" s="172"/>
      <c r="B79" s="175" t="s">
        <v>86</v>
      </c>
      <c r="C79" s="172"/>
      <c r="D79" s="172"/>
      <c r="E79" s="172"/>
      <c r="F79" s="172"/>
      <c r="G79" s="172"/>
      <c r="H79" s="172"/>
      <c r="I79" s="4"/>
      <c r="J79" s="4"/>
      <c r="K79" s="4"/>
      <c r="L79" s="4"/>
      <c r="M79" s="5"/>
      <c r="N79" s="172"/>
      <c r="O79" s="172"/>
      <c r="Q79" s="162"/>
      <c r="R79" s="164"/>
      <c r="W79" s="165"/>
      <c r="Z79" s="159"/>
    </row>
    <row r="80" spans="1:26" ht="12.75" hidden="1">
      <c r="A80" s="172"/>
      <c r="B80" s="175" t="s">
        <v>87</v>
      </c>
      <c r="C80" s="172"/>
      <c r="D80" s="172"/>
      <c r="E80" s="172"/>
      <c r="F80" s="172"/>
      <c r="G80" s="172"/>
      <c r="H80" s="172"/>
      <c r="I80" s="4"/>
      <c r="J80" s="4"/>
      <c r="K80" s="4"/>
      <c r="L80" s="4"/>
      <c r="M80" s="5"/>
      <c r="N80" s="172"/>
      <c r="O80" s="172"/>
      <c r="Q80" s="162"/>
      <c r="R80" s="164"/>
      <c r="W80" s="165"/>
      <c r="Z80" s="159"/>
    </row>
    <row r="81" spans="1:38" ht="39">
      <c r="A81" s="185">
        <v>1</v>
      </c>
      <c r="B81" s="186" t="s">
        <v>230</v>
      </c>
      <c r="C81" s="172" t="s">
        <v>231</v>
      </c>
      <c r="D81" s="172" t="s">
        <v>116</v>
      </c>
      <c r="E81" s="172"/>
      <c r="F81" s="172"/>
      <c r="G81" s="172">
        <v>2024</v>
      </c>
      <c r="H81" s="172"/>
      <c r="I81" s="8">
        <f>+J81</f>
        <v>6000</v>
      </c>
      <c r="J81" s="8">
        <v>6000</v>
      </c>
      <c r="K81" s="8"/>
      <c r="L81" s="2"/>
      <c r="M81" s="3">
        <v>1233.822</v>
      </c>
      <c r="N81" s="172" t="s">
        <v>117</v>
      </c>
      <c r="O81" s="222"/>
      <c r="Q81" s="162"/>
      <c r="R81" s="164"/>
      <c r="W81" s="165"/>
      <c r="Z81" s="159"/>
      <c r="AJ81" s="163">
        <f>+M81*25%</f>
        <v>308.4555</v>
      </c>
      <c r="AK81" s="3">
        <f>+'B01.Chuyển nguồn'!C28/1000000</f>
        <v>2733.822122</v>
      </c>
      <c r="AL81" s="187" t="e">
        <f>+K81-L81-#REF!</f>
        <v>#REF!</v>
      </c>
    </row>
    <row r="82" spans="1:38" ht="39">
      <c r="A82" s="185">
        <v>2</v>
      </c>
      <c r="B82" s="186" t="s">
        <v>232</v>
      </c>
      <c r="C82" s="172" t="s">
        <v>233</v>
      </c>
      <c r="D82" s="172" t="s">
        <v>116</v>
      </c>
      <c r="E82" s="172"/>
      <c r="F82" s="172"/>
      <c r="G82" s="172">
        <v>2024</v>
      </c>
      <c r="H82" s="172"/>
      <c r="I82" s="8">
        <f>+J82</f>
        <v>1000</v>
      </c>
      <c r="J82" s="2">
        <v>1000</v>
      </c>
      <c r="K82" s="8"/>
      <c r="L82" s="2"/>
      <c r="M82" s="3">
        <v>500</v>
      </c>
      <c r="N82" s="172" t="s">
        <v>117</v>
      </c>
      <c r="O82" s="172"/>
      <c r="Q82" s="162"/>
      <c r="R82" s="164"/>
      <c r="W82" s="165"/>
      <c r="Z82" s="159"/>
      <c r="AJ82" s="163">
        <f>+M82*25%</f>
        <v>125</v>
      </c>
      <c r="AL82" s="187" t="e">
        <f>+K82-L82-#REF!</f>
        <v>#REF!</v>
      </c>
    </row>
    <row r="83" spans="1:38" ht="25.5">
      <c r="A83" s="185">
        <v>3</v>
      </c>
      <c r="B83" s="186" t="s">
        <v>249</v>
      </c>
      <c r="C83" s="172" t="s">
        <v>235</v>
      </c>
      <c r="D83" s="172" t="s">
        <v>116</v>
      </c>
      <c r="E83" s="172"/>
      <c r="F83" s="172"/>
      <c r="G83" s="172" t="s">
        <v>250</v>
      </c>
      <c r="H83" s="172"/>
      <c r="I83" s="8">
        <v>14500</v>
      </c>
      <c r="J83" s="2">
        <v>5000</v>
      </c>
      <c r="K83" s="8"/>
      <c r="L83" s="2"/>
      <c r="M83" s="3">
        <v>500</v>
      </c>
      <c r="N83" s="172"/>
      <c r="O83" s="172"/>
      <c r="Q83" s="162"/>
      <c r="R83" s="164"/>
      <c r="W83" s="165"/>
      <c r="Z83" s="159"/>
      <c r="AL83" s="187"/>
    </row>
    <row r="84" spans="1:38" ht="39">
      <c r="A84" s="185">
        <v>4</v>
      </c>
      <c r="B84" s="186" t="s">
        <v>234</v>
      </c>
      <c r="C84" s="172" t="s">
        <v>235</v>
      </c>
      <c r="D84" s="172" t="s">
        <v>116</v>
      </c>
      <c r="E84" s="172"/>
      <c r="F84" s="172"/>
      <c r="G84" s="172">
        <v>2024</v>
      </c>
      <c r="H84" s="172"/>
      <c r="I84" s="8">
        <f>+J84</f>
        <v>1500</v>
      </c>
      <c r="J84" s="2">
        <v>1500</v>
      </c>
      <c r="K84" s="2">
        <v>2500</v>
      </c>
      <c r="L84" s="2">
        <v>1700</v>
      </c>
      <c r="M84" s="3">
        <v>500</v>
      </c>
      <c r="N84" s="172" t="s">
        <v>117</v>
      </c>
      <c r="O84" s="172"/>
      <c r="Q84" s="162"/>
      <c r="R84" s="164" t="s">
        <v>118</v>
      </c>
      <c r="W84" s="165"/>
      <c r="Z84" s="159"/>
      <c r="AJ84" s="163">
        <f>+M84*25%</f>
        <v>125</v>
      </c>
      <c r="AL84" s="187" t="e">
        <f>+K84-L84-#REF!</f>
        <v>#REF!</v>
      </c>
    </row>
    <row r="85" spans="1:40" s="196" customFormat="1" ht="31.5" hidden="1">
      <c r="A85" s="189" t="s">
        <v>122</v>
      </c>
      <c r="B85" s="190" t="s">
        <v>123</v>
      </c>
      <c r="C85" s="189"/>
      <c r="D85" s="189"/>
      <c r="E85" s="189"/>
      <c r="F85" s="189"/>
      <c r="G85" s="189"/>
      <c r="H85" s="189"/>
      <c r="I85" s="9">
        <f>I86+I91</f>
        <v>0</v>
      </c>
      <c r="J85" s="9">
        <f>J86+J91</f>
        <v>0</v>
      </c>
      <c r="K85" s="9">
        <f>K86+K91</f>
        <v>0</v>
      </c>
      <c r="L85" s="9">
        <f>L86+L91</f>
        <v>0</v>
      </c>
      <c r="M85" s="5">
        <f>16002*5%+8672*30%</f>
        <v>3401.7</v>
      </c>
      <c r="N85" s="191" t="s">
        <v>124</v>
      </c>
      <c r="O85" s="191"/>
      <c r="P85" s="192" t="s">
        <v>110</v>
      </c>
      <c r="Q85" s="192"/>
      <c r="R85" s="10">
        <f>16002+8672</f>
        <v>24674</v>
      </c>
      <c r="S85" s="193" t="s">
        <v>111</v>
      </c>
      <c r="T85" s="193" t="s">
        <v>112</v>
      </c>
      <c r="U85" s="194" t="e">
        <f>#REF!-R85</f>
        <v>#REF!</v>
      </c>
      <c r="V85" s="193" t="s">
        <v>113</v>
      </c>
      <c r="W85" s="195" t="s">
        <v>114</v>
      </c>
      <c r="X85" s="195"/>
      <c r="Y85" s="195"/>
      <c r="AI85" s="197"/>
      <c r="AJ85" s="198"/>
      <c r="AK85" s="198"/>
      <c r="AL85" s="198"/>
      <c r="AM85" s="195"/>
      <c r="AN85" s="195"/>
    </row>
    <row r="86" spans="1:26" ht="12.75" hidden="1">
      <c r="A86" s="199"/>
      <c r="B86" s="200" t="s">
        <v>87</v>
      </c>
      <c r="C86" s="201"/>
      <c r="D86" s="201"/>
      <c r="E86" s="201"/>
      <c r="F86" s="201"/>
      <c r="G86" s="201"/>
      <c r="H86" s="201"/>
      <c r="I86" s="11"/>
      <c r="J86" s="11"/>
      <c r="K86" s="11"/>
      <c r="L86" s="11"/>
      <c r="M86" s="12"/>
      <c r="N86" s="201"/>
      <c r="O86" s="166"/>
      <c r="Q86" s="162"/>
      <c r="R86" s="164"/>
      <c r="W86" s="165"/>
      <c r="Z86" s="159"/>
    </row>
    <row r="87" spans="1:26" ht="12.75" hidden="1">
      <c r="A87" s="247"/>
      <c r="B87" s="202" t="s">
        <v>80</v>
      </c>
      <c r="C87" s="247"/>
      <c r="D87" s="247"/>
      <c r="E87" s="247"/>
      <c r="F87" s="247"/>
      <c r="G87" s="247"/>
      <c r="H87" s="247"/>
      <c r="I87" s="243"/>
      <c r="J87" s="243"/>
      <c r="K87" s="243"/>
      <c r="L87" s="243"/>
      <c r="M87" s="245"/>
      <c r="N87" s="247"/>
      <c r="O87" s="166"/>
      <c r="Q87" s="162"/>
      <c r="R87" s="164"/>
      <c r="W87" s="165"/>
      <c r="Z87" s="159"/>
    </row>
    <row r="88" spans="1:26" ht="12.75" hidden="1">
      <c r="A88" s="248"/>
      <c r="B88" s="202" t="s">
        <v>81</v>
      </c>
      <c r="C88" s="248"/>
      <c r="D88" s="248"/>
      <c r="E88" s="248"/>
      <c r="F88" s="248"/>
      <c r="G88" s="248"/>
      <c r="H88" s="248"/>
      <c r="I88" s="244"/>
      <c r="J88" s="244"/>
      <c r="K88" s="244"/>
      <c r="L88" s="244"/>
      <c r="M88" s="246"/>
      <c r="N88" s="248"/>
      <c r="Q88" s="162"/>
      <c r="R88" s="164"/>
      <c r="W88" s="165"/>
      <c r="Z88" s="159"/>
    </row>
    <row r="89" spans="1:26" ht="25.5" hidden="1">
      <c r="A89" s="203"/>
      <c r="B89" s="204" t="s">
        <v>82</v>
      </c>
      <c r="C89" s="203"/>
      <c r="D89" s="203"/>
      <c r="E89" s="203"/>
      <c r="F89" s="203"/>
      <c r="G89" s="203"/>
      <c r="H89" s="203"/>
      <c r="I89" s="13"/>
      <c r="J89" s="13"/>
      <c r="K89" s="13"/>
      <c r="L89" s="13"/>
      <c r="M89" s="14"/>
      <c r="N89" s="203"/>
      <c r="O89" s="166"/>
      <c r="Q89" s="162"/>
      <c r="R89" s="164"/>
      <c r="W89" s="165"/>
      <c r="Z89" s="159"/>
    </row>
    <row r="90" spans="1:26" ht="25.5" hidden="1">
      <c r="A90" s="203"/>
      <c r="B90" s="204" t="s">
        <v>83</v>
      </c>
      <c r="C90" s="203"/>
      <c r="D90" s="203"/>
      <c r="E90" s="203"/>
      <c r="F90" s="203"/>
      <c r="G90" s="203"/>
      <c r="H90" s="203"/>
      <c r="I90" s="13"/>
      <c r="J90" s="13"/>
      <c r="K90" s="13"/>
      <c r="L90" s="13"/>
      <c r="M90" s="14"/>
      <c r="N90" s="203"/>
      <c r="O90" s="166"/>
      <c r="Q90" s="162"/>
      <c r="R90" s="164"/>
      <c r="W90" s="165"/>
      <c r="Z90" s="159"/>
    </row>
    <row r="91" spans="1:26" ht="12.75" hidden="1">
      <c r="A91" s="203"/>
      <c r="B91" s="202" t="s">
        <v>89</v>
      </c>
      <c r="C91" s="203"/>
      <c r="D91" s="203"/>
      <c r="E91" s="203"/>
      <c r="F91" s="203"/>
      <c r="G91" s="203"/>
      <c r="H91" s="203"/>
      <c r="I91" s="13"/>
      <c r="J91" s="13"/>
      <c r="K91" s="13"/>
      <c r="L91" s="13"/>
      <c r="M91" s="14"/>
      <c r="N91" s="203"/>
      <c r="O91" s="166"/>
      <c r="Q91" s="162"/>
      <c r="R91" s="164"/>
      <c r="W91" s="165"/>
      <c r="Z91" s="159"/>
    </row>
    <row r="92" spans="1:26" ht="25.5" hidden="1">
      <c r="A92" s="205" t="s">
        <v>125</v>
      </c>
      <c r="B92" s="206" t="s">
        <v>93</v>
      </c>
      <c r="C92" s="203"/>
      <c r="D92" s="203"/>
      <c r="E92" s="203"/>
      <c r="F92" s="203"/>
      <c r="G92" s="203"/>
      <c r="H92" s="203"/>
      <c r="I92" s="13"/>
      <c r="J92" s="13"/>
      <c r="K92" s="13"/>
      <c r="L92" s="13"/>
      <c r="M92" s="14"/>
      <c r="N92" s="203"/>
      <c r="O92" s="166"/>
      <c r="Q92" s="162"/>
      <c r="R92" s="164"/>
      <c r="W92" s="165"/>
      <c r="Z92" s="159"/>
    </row>
    <row r="93" spans="1:26" ht="12.75" hidden="1">
      <c r="A93" s="203"/>
      <c r="B93" s="202" t="s">
        <v>126</v>
      </c>
      <c r="C93" s="203"/>
      <c r="D93" s="203"/>
      <c r="E93" s="203"/>
      <c r="F93" s="203"/>
      <c r="G93" s="203"/>
      <c r="H93" s="203"/>
      <c r="I93" s="13"/>
      <c r="J93" s="13"/>
      <c r="K93" s="13"/>
      <c r="L93" s="13"/>
      <c r="M93" s="14"/>
      <c r="N93" s="203"/>
      <c r="O93" s="166"/>
      <c r="Q93" s="162"/>
      <c r="R93" s="164"/>
      <c r="W93" s="165"/>
      <c r="Z93" s="159"/>
    </row>
    <row r="94" spans="1:26" ht="12.75" hidden="1">
      <c r="A94" s="203"/>
      <c r="B94" s="202" t="s">
        <v>87</v>
      </c>
      <c r="C94" s="203"/>
      <c r="D94" s="203"/>
      <c r="E94" s="203"/>
      <c r="F94" s="203"/>
      <c r="G94" s="203"/>
      <c r="H94" s="203"/>
      <c r="I94" s="13"/>
      <c r="J94" s="13"/>
      <c r="K94" s="13"/>
      <c r="L94" s="13"/>
      <c r="M94" s="14"/>
      <c r="N94" s="203"/>
      <c r="O94" s="166"/>
      <c r="Q94" s="162"/>
      <c r="R94" s="164"/>
      <c r="W94" s="165"/>
      <c r="Z94" s="159"/>
    </row>
    <row r="95" spans="1:26" ht="39" hidden="1">
      <c r="A95" s="205" t="s">
        <v>95</v>
      </c>
      <c r="B95" s="206" t="s">
        <v>96</v>
      </c>
      <c r="C95" s="203"/>
      <c r="D95" s="203"/>
      <c r="E95" s="203"/>
      <c r="F95" s="203"/>
      <c r="G95" s="203"/>
      <c r="H95" s="203"/>
      <c r="I95" s="13"/>
      <c r="J95" s="13"/>
      <c r="K95" s="13"/>
      <c r="L95" s="13"/>
      <c r="M95" s="14"/>
      <c r="N95" s="203"/>
      <c r="O95" s="166"/>
      <c r="Q95" s="162"/>
      <c r="R95" s="164"/>
      <c r="W95" s="165"/>
      <c r="Z95" s="159"/>
    </row>
    <row r="96" spans="1:26" ht="12.75" hidden="1">
      <c r="A96" s="205"/>
      <c r="B96" s="202" t="s">
        <v>97</v>
      </c>
      <c r="C96" s="203"/>
      <c r="D96" s="203"/>
      <c r="E96" s="203"/>
      <c r="F96" s="203"/>
      <c r="G96" s="203"/>
      <c r="H96" s="203"/>
      <c r="I96" s="13"/>
      <c r="J96" s="13"/>
      <c r="K96" s="13"/>
      <c r="L96" s="13"/>
      <c r="M96" s="14"/>
      <c r="N96" s="203"/>
      <c r="O96" s="166"/>
      <c r="Q96" s="162"/>
      <c r="R96" s="164"/>
      <c r="W96" s="165"/>
      <c r="Z96" s="159"/>
    </row>
    <row r="97" spans="1:26" ht="12.75" hidden="1">
      <c r="A97" s="205"/>
      <c r="B97" s="202" t="s">
        <v>97</v>
      </c>
      <c r="C97" s="203"/>
      <c r="D97" s="203"/>
      <c r="E97" s="203"/>
      <c r="F97" s="203"/>
      <c r="G97" s="203"/>
      <c r="H97" s="203"/>
      <c r="I97" s="13"/>
      <c r="J97" s="13"/>
      <c r="K97" s="13"/>
      <c r="L97" s="13"/>
      <c r="M97" s="14"/>
      <c r="N97" s="203"/>
      <c r="O97" s="166"/>
      <c r="Q97" s="162"/>
      <c r="R97" s="164"/>
      <c r="W97" s="165"/>
      <c r="Z97" s="159"/>
    </row>
    <row r="98" spans="1:26" ht="12.75" hidden="1">
      <c r="A98" s="207"/>
      <c r="Q98" s="162"/>
      <c r="R98" s="164"/>
      <c r="W98" s="165"/>
      <c r="Z98" s="159"/>
    </row>
    <row r="99" spans="17:26" ht="12.75" hidden="1">
      <c r="Q99" s="162"/>
      <c r="R99" s="164"/>
      <c r="W99" s="165"/>
      <c r="Z99" s="159"/>
    </row>
    <row r="100" spans="1:26" ht="13.5" hidden="1">
      <c r="A100" s="249" t="s">
        <v>127</v>
      </c>
      <c r="B100" s="239"/>
      <c r="C100" s="239"/>
      <c r="D100" s="239"/>
      <c r="E100" s="239"/>
      <c r="F100" s="239"/>
      <c r="G100" s="239"/>
      <c r="H100" s="239"/>
      <c r="I100" s="239"/>
      <c r="J100" s="239"/>
      <c r="K100" s="239"/>
      <c r="L100" s="239"/>
      <c r="M100" s="239"/>
      <c r="N100" s="239"/>
      <c r="Q100" s="162"/>
      <c r="R100" s="164"/>
      <c r="W100" s="165"/>
      <c r="Z100" s="159"/>
    </row>
    <row r="101" spans="1:26" ht="12.75" hidden="1">
      <c r="A101" s="238" t="s">
        <v>128</v>
      </c>
      <c r="B101" s="239"/>
      <c r="C101" s="239"/>
      <c r="D101" s="239"/>
      <c r="E101" s="239"/>
      <c r="F101" s="239"/>
      <c r="G101" s="239"/>
      <c r="H101" s="239"/>
      <c r="I101" s="239"/>
      <c r="J101" s="239"/>
      <c r="K101" s="239"/>
      <c r="L101" s="239"/>
      <c r="M101" s="239"/>
      <c r="N101" s="239"/>
      <c r="Q101" s="162"/>
      <c r="R101" s="164"/>
      <c r="W101" s="165"/>
      <c r="Z101" s="159"/>
    </row>
    <row r="102" spans="1:26" ht="12.75" hidden="1">
      <c r="A102" s="207"/>
      <c r="Q102" s="162"/>
      <c r="R102" s="164"/>
      <c r="W102" s="165"/>
      <c r="Z102" s="159"/>
    </row>
    <row r="103" spans="1:26" ht="12.75" hidden="1">
      <c r="A103" s="240"/>
      <c r="M103" s="239"/>
      <c r="N103" s="239"/>
      <c r="Q103" s="162"/>
      <c r="R103" s="164"/>
      <c r="W103" s="165"/>
      <c r="Z103" s="159"/>
    </row>
    <row r="104" spans="1:26" ht="12.75" hidden="1">
      <c r="A104" s="239"/>
      <c r="M104" s="239"/>
      <c r="N104" s="239"/>
      <c r="Q104" s="162"/>
      <c r="R104" s="164"/>
      <c r="W104" s="165"/>
      <c r="Z104" s="159"/>
    </row>
    <row r="105" spans="1:26" ht="12.75" hidden="1">
      <c r="A105" s="239"/>
      <c r="M105" s="239"/>
      <c r="N105" s="239"/>
      <c r="Q105" s="162"/>
      <c r="R105" s="164"/>
      <c r="W105" s="165"/>
      <c r="Z105" s="159"/>
    </row>
    <row r="106" spans="1:26" ht="12.75" hidden="1">
      <c r="A106" s="207"/>
      <c r="Q106" s="162"/>
      <c r="R106" s="164"/>
      <c r="W106" s="165"/>
      <c r="Z106" s="159"/>
    </row>
    <row r="107" spans="17:26" ht="12.75" hidden="1">
      <c r="Q107" s="162"/>
      <c r="R107" s="164"/>
      <c r="W107" s="165"/>
      <c r="Z107" s="159"/>
    </row>
    <row r="108" spans="17:26" ht="12.75" hidden="1">
      <c r="Q108" s="162"/>
      <c r="R108" s="164"/>
      <c r="W108" s="165"/>
      <c r="Z108" s="159"/>
    </row>
    <row r="109" spans="17:26" ht="12.75" hidden="1">
      <c r="Q109" s="162"/>
      <c r="R109" s="164"/>
      <c r="W109" s="165"/>
      <c r="Z109" s="159"/>
    </row>
    <row r="110" spans="17:26" ht="12.75" hidden="1">
      <c r="Q110" s="162"/>
      <c r="R110" s="164"/>
      <c r="W110" s="165"/>
      <c r="Z110" s="159"/>
    </row>
    <row r="111" spans="17:26" ht="12.75" hidden="1">
      <c r="Q111" s="162"/>
      <c r="R111" s="164"/>
      <c r="W111" s="165"/>
      <c r="Z111" s="159"/>
    </row>
    <row r="112" spans="17:26" ht="12.75" hidden="1">
      <c r="Q112" s="162"/>
      <c r="R112" s="164"/>
      <c r="W112" s="165"/>
      <c r="Z112" s="159"/>
    </row>
    <row r="113" spans="17:26" ht="12.75" hidden="1">
      <c r="Q113" s="162"/>
      <c r="R113" s="164"/>
      <c r="W113" s="165"/>
      <c r="Z113" s="159"/>
    </row>
    <row r="114" spans="17:26" ht="12.75" hidden="1">
      <c r="Q114" s="162"/>
      <c r="R114" s="164"/>
      <c r="W114" s="165"/>
      <c r="Z114" s="159"/>
    </row>
    <row r="115" spans="17:26" ht="12.75" hidden="1">
      <c r="Q115" s="162"/>
      <c r="R115" s="164"/>
      <c r="W115" s="165"/>
      <c r="Z115" s="159"/>
    </row>
    <row r="116" spans="17:26" ht="12.75" hidden="1">
      <c r="Q116" s="162"/>
      <c r="R116" s="164"/>
      <c r="W116" s="165"/>
      <c r="Z116" s="159"/>
    </row>
    <row r="117" spans="17:26" ht="12.75" hidden="1">
      <c r="Q117" s="162"/>
      <c r="R117" s="164"/>
      <c r="W117" s="165"/>
      <c r="Z117" s="159"/>
    </row>
    <row r="118" spans="17:26" ht="12.75">
      <c r="Q118" s="162"/>
      <c r="R118" s="164"/>
      <c r="W118" s="165"/>
      <c r="Z118" s="159"/>
    </row>
    <row r="119" spans="17:26" ht="12.75">
      <c r="Q119" s="162"/>
      <c r="R119" s="164">
        <v>2021</v>
      </c>
      <c r="S119" s="15">
        <v>16002</v>
      </c>
      <c r="T119" s="15">
        <f>S119*5%</f>
        <v>800.1</v>
      </c>
      <c r="W119" s="165"/>
      <c r="Z119" s="159"/>
    </row>
    <row r="120" spans="17:26" ht="12.75">
      <c r="Q120" s="162"/>
      <c r="R120" s="164">
        <v>2022</v>
      </c>
      <c r="S120" s="15">
        <f>24674-S119</f>
        <v>8672</v>
      </c>
      <c r="T120" s="15">
        <f>S120*30%</f>
        <v>2601.6</v>
      </c>
      <c r="W120" s="165"/>
      <c r="Z120" s="159"/>
    </row>
    <row r="121" spans="17:26" ht="12.75">
      <c r="Q121" s="162"/>
      <c r="R121" s="164"/>
      <c r="S121" s="15"/>
      <c r="T121" s="15">
        <f>T119+T120</f>
        <v>3401.7</v>
      </c>
      <c r="W121" s="165"/>
      <c r="Z121" s="159"/>
    </row>
    <row r="122" spans="17:26" ht="12.75">
      <c r="Q122" s="162"/>
      <c r="R122" s="164"/>
      <c r="W122" s="165"/>
      <c r="Z122" s="159"/>
    </row>
    <row r="123" spans="17:26" ht="12.75">
      <c r="Q123" s="162"/>
      <c r="R123" s="164"/>
      <c r="W123" s="165"/>
      <c r="Z123" s="159"/>
    </row>
    <row r="124" spans="17:26" ht="12.75">
      <c r="Q124" s="162"/>
      <c r="R124" s="164"/>
      <c r="W124" s="165"/>
      <c r="Z124" s="159"/>
    </row>
    <row r="125" spans="17:26" ht="12.75">
      <c r="Q125" s="162"/>
      <c r="R125" s="164"/>
      <c r="W125" s="165"/>
      <c r="Z125" s="159"/>
    </row>
    <row r="126" spans="17:26" ht="12.75">
      <c r="Q126" s="162"/>
      <c r="R126" s="164"/>
      <c r="W126" s="165"/>
      <c r="Z126" s="159"/>
    </row>
    <row r="127" spans="17:26" ht="12.75">
      <c r="Q127" s="162"/>
      <c r="R127" s="164"/>
      <c r="W127" s="165"/>
      <c r="Z127" s="159"/>
    </row>
    <row r="128" spans="17:26" ht="12.75">
      <c r="Q128" s="162"/>
      <c r="R128" s="164"/>
      <c r="W128" s="165"/>
      <c r="Z128" s="159"/>
    </row>
    <row r="129" spans="17:26" ht="12.75">
      <c r="Q129" s="162"/>
      <c r="R129" s="164"/>
      <c r="W129" s="165"/>
      <c r="Z129" s="159"/>
    </row>
    <row r="130" spans="17:26" ht="12.75">
      <c r="Q130" s="162"/>
      <c r="R130" s="164"/>
      <c r="W130" s="165"/>
      <c r="Z130" s="159"/>
    </row>
    <row r="131" spans="17:26" ht="12.75">
      <c r="Q131" s="162"/>
      <c r="R131" s="164"/>
      <c r="W131" s="165"/>
      <c r="Z131" s="159"/>
    </row>
    <row r="132" spans="17:26" ht="12.75">
      <c r="Q132" s="162"/>
      <c r="R132" s="164"/>
      <c r="W132" s="165"/>
      <c r="Z132" s="159"/>
    </row>
    <row r="133" spans="17:26" ht="12.75">
      <c r="Q133" s="162"/>
      <c r="R133" s="164"/>
      <c r="W133" s="165"/>
      <c r="Z133" s="159"/>
    </row>
    <row r="134" spans="17:26" ht="12.75">
      <c r="Q134" s="162"/>
      <c r="R134" s="164"/>
      <c r="W134" s="165"/>
      <c r="Z134" s="159"/>
    </row>
    <row r="135" spans="17:26" ht="12.75">
      <c r="Q135" s="162"/>
      <c r="R135" s="164"/>
      <c r="W135" s="165"/>
      <c r="Z135" s="159"/>
    </row>
    <row r="136" spans="17:26" ht="12.75">
      <c r="Q136" s="162"/>
      <c r="R136" s="164"/>
      <c r="W136" s="165"/>
      <c r="Z136" s="159"/>
    </row>
    <row r="137" spans="17:26" ht="12.75">
      <c r="Q137" s="162"/>
      <c r="R137" s="164"/>
      <c r="W137" s="165"/>
      <c r="Z137" s="159"/>
    </row>
    <row r="138" spans="17:26" ht="12.75">
      <c r="Q138" s="162"/>
      <c r="R138" s="164"/>
      <c r="W138" s="165"/>
      <c r="Z138" s="159"/>
    </row>
    <row r="139" spans="17:26" ht="12.75">
      <c r="Q139" s="162"/>
      <c r="R139" s="164"/>
      <c r="W139" s="165"/>
      <c r="Z139" s="159"/>
    </row>
    <row r="140" spans="17:26" ht="12.75">
      <c r="Q140" s="162"/>
      <c r="R140" s="164"/>
      <c r="W140" s="165"/>
      <c r="Z140" s="159"/>
    </row>
    <row r="141" spans="17:26" ht="12.75">
      <c r="Q141" s="162"/>
      <c r="R141" s="164"/>
      <c r="W141" s="165"/>
      <c r="Z141" s="159"/>
    </row>
    <row r="142" spans="17:26" ht="12.75">
      <c r="Q142" s="162"/>
      <c r="R142" s="164"/>
      <c r="W142" s="165"/>
      <c r="Z142" s="159"/>
    </row>
    <row r="143" spans="17:26" ht="12.75">
      <c r="Q143" s="162"/>
      <c r="R143" s="164"/>
      <c r="W143" s="165"/>
      <c r="Z143" s="159"/>
    </row>
    <row r="144" spans="17:26" ht="12.75">
      <c r="Q144" s="162"/>
      <c r="R144" s="164"/>
      <c r="W144" s="165"/>
      <c r="Z144" s="159"/>
    </row>
    <row r="145" spans="17:26" ht="12.75">
      <c r="Q145" s="162"/>
      <c r="R145" s="164"/>
      <c r="W145" s="165"/>
      <c r="Z145" s="159"/>
    </row>
    <row r="146" spans="17:26" ht="12.75">
      <c r="Q146" s="162"/>
      <c r="R146" s="164"/>
      <c r="W146" s="165"/>
      <c r="Z146" s="159"/>
    </row>
    <row r="147" spans="17:26" ht="12.75">
      <c r="Q147" s="162"/>
      <c r="R147" s="164"/>
      <c r="W147" s="165"/>
      <c r="Z147" s="159"/>
    </row>
    <row r="148" spans="17:26" ht="12.75">
      <c r="Q148" s="162"/>
      <c r="R148" s="164"/>
      <c r="W148" s="165"/>
      <c r="Z148" s="159"/>
    </row>
    <row r="149" spans="17:26" ht="12.75">
      <c r="Q149" s="162"/>
      <c r="R149" s="164"/>
      <c r="W149" s="165"/>
      <c r="Z149" s="159"/>
    </row>
    <row r="150" spans="17:26" ht="12.75">
      <c r="Q150" s="162"/>
      <c r="R150" s="164"/>
      <c r="W150" s="165"/>
      <c r="Z150" s="159"/>
    </row>
    <row r="151" spans="17:26" ht="12.75">
      <c r="Q151" s="162"/>
      <c r="R151" s="164"/>
      <c r="W151" s="165"/>
      <c r="Z151" s="159"/>
    </row>
    <row r="152" spans="17:26" ht="12.75">
      <c r="Q152" s="162"/>
      <c r="R152" s="164"/>
      <c r="W152" s="165"/>
      <c r="Z152" s="159"/>
    </row>
    <row r="153" spans="17:26" ht="12.75">
      <c r="Q153" s="162"/>
      <c r="R153" s="164"/>
      <c r="W153" s="165"/>
      <c r="Z153" s="159"/>
    </row>
    <row r="154" spans="17:26" ht="12.75">
      <c r="Q154" s="162"/>
      <c r="R154" s="164"/>
      <c r="W154" s="165"/>
      <c r="Z154" s="159"/>
    </row>
    <row r="155" spans="17:26" ht="12.75">
      <c r="Q155" s="162"/>
      <c r="R155" s="164"/>
      <c r="W155" s="165"/>
      <c r="Z155" s="159"/>
    </row>
    <row r="156" spans="17:26" ht="12.75">
      <c r="Q156" s="162"/>
      <c r="R156" s="164"/>
      <c r="W156" s="165"/>
      <c r="Z156" s="159"/>
    </row>
    <row r="157" spans="17:26" ht="12.75">
      <c r="Q157" s="162"/>
      <c r="R157" s="164"/>
      <c r="W157" s="165"/>
      <c r="Z157" s="159"/>
    </row>
    <row r="158" spans="17:26" ht="12.75">
      <c r="Q158" s="162"/>
      <c r="R158" s="164"/>
      <c r="W158" s="165"/>
      <c r="Z158" s="159"/>
    </row>
    <row r="159" spans="17:26" ht="12.75">
      <c r="Q159" s="162"/>
      <c r="R159" s="164"/>
      <c r="W159" s="165"/>
      <c r="Z159" s="159"/>
    </row>
    <row r="160" spans="17:26" ht="12.75">
      <c r="Q160" s="162"/>
      <c r="R160" s="164"/>
      <c r="W160" s="165"/>
      <c r="Z160" s="159"/>
    </row>
    <row r="161" spans="17:26" ht="12.75">
      <c r="Q161" s="162"/>
      <c r="R161" s="164"/>
      <c r="W161" s="165"/>
      <c r="Z161" s="159"/>
    </row>
    <row r="162" spans="17:26" ht="12.75">
      <c r="Q162" s="162"/>
      <c r="R162" s="164"/>
      <c r="W162" s="165"/>
      <c r="Z162" s="159"/>
    </row>
    <row r="163" spans="17:26" ht="12.75">
      <c r="Q163" s="162"/>
      <c r="R163" s="164"/>
      <c r="W163" s="165"/>
      <c r="Z163" s="159"/>
    </row>
    <row r="164" spans="17:26" ht="12.75">
      <c r="Q164" s="162"/>
      <c r="R164" s="164"/>
      <c r="W164" s="165"/>
      <c r="Z164" s="159"/>
    </row>
    <row r="165" spans="17:26" ht="12.75">
      <c r="Q165" s="162"/>
      <c r="R165" s="164"/>
      <c r="W165" s="165"/>
      <c r="Z165" s="159"/>
    </row>
    <row r="166" spans="17:26" ht="12.75">
      <c r="Q166" s="162"/>
      <c r="R166" s="164"/>
      <c r="W166" s="165"/>
      <c r="Z166" s="159"/>
    </row>
    <row r="167" spans="17:26" ht="12.75">
      <c r="Q167" s="162"/>
      <c r="R167" s="164"/>
      <c r="W167" s="165"/>
      <c r="Z167" s="159"/>
    </row>
    <row r="168" spans="17:26" ht="12.75">
      <c r="Q168" s="162"/>
      <c r="R168" s="164"/>
      <c r="W168" s="165"/>
      <c r="Z168" s="159"/>
    </row>
    <row r="169" spans="17:26" ht="12.75">
      <c r="Q169" s="162"/>
      <c r="R169" s="164"/>
      <c r="W169" s="165"/>
      <c r="Z169" s="159"/>
    </row>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mergeCells count="38">
    <mergeCell ref="L10:L12"/>
    <mergeCell ref="N10:N12"/>
    <mergeCell ref="A2:D3"/>
    <mergeCell ref="A6:N6"/>
    <mergeCell ref="A7:N7"/>
    <mergeCell ref="A9:N9"/>
    <mergeCell ref="A10:A12"/>
    <mergeCell ref="B10:B12"/>
    <mergeCell ref="C10:C12"/>
    <mergeCell ref="D10:D12"/>
    <mergeCell ref="A87:A88"/>
    <mergeCell ref="C87:C88"/>
    <mergeCell ref="D87:D88"/>
    <mergeCell ref="E87:E88"/>
    <mergeCell ref="F87:F88"/>
    <mergeCell ref="G10:G12"/>
    <mergeCell ref="E10:E12"/>
    <mergeCell ref="F10:F12"/>
    <mergeCell ref="H87:H88"/>
    <mergeCell ref="I87:I88"/>
    <mergeCell ref="J87:J88"/>
    <mergeCell ref="K87:K88"/>
    <mergeCell ref="L87:L88"/>
    <mergeCell ref="O10:O12"/>
    <mergeCell ref="H11:H12"/>
    <mergeCell ref="I11:J11"/>
    <mergeCell ref="H10:J10"/>
    <mergeCell ref="K10:K12"/>
    <mergeCell ref="A103:A105"/>
    <mergeCell ref="M103:N103"/>
    <mergeCell ref="M104:N104"/>
    <mergeCell ref="M105:N105"/>
    <mergeCell ref="M10:M12"/>
    <mergeCell ref="M87:M88"/>
    <mergeCell ref="N87:N88"/>
    <mergeCell ref="A100:N100"/>
    <mergeCell ref="A101:N101"/>
    <mergeCell ref="G87:G88"/>
  </mergeCells>
  <printOptions/>
  <pageMargins left="0.708661417322835" right="0.708661417322835" top="0.998031496" bottom="0.748031496062992" header="0.31496062992126" footer="0.31496062992126"/>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2:T31"/>
  <sheetViews>
    <sheetView zoomScalePageLayoutView="0" workbookViewId="0" topLeftCell="A1">
      <selection activeCell="C7" sqref="C7"/>
    </sheetView>
  </sheetViews>
  <sheetFormatPr defaultColWidth="9.00390625" defaultRowHeight="15.75"/>
  <cols>
    <col min="1" max="1" width="14.00390625" style="214" customWidth="1"/>
    <col min="2" max="20" width="9.00390625" style="214" customWidth="1"/>
    <col min="21" max="16384" width="9.00390625" style="215" customWidth="1"/>
  </cols>
  <sheetData>
    <row r="2" spans="2:10" ht="19.5">
      <c r="B2" s="284" t="s">
        <v>210</v>
      </c>
      <c r="C2" s="284"/>
      <c r="D2" s="284"/>
      <c r="E2" s="284"/>
      <c r="F2" s="284"/>
      <c r="G2" s="284"/>
      <c r="H2" s="284"/>
      <c r="I2" s="284"/>
      <c r="J2" s="284"/>
    </row>
    <row r="3" spans="1:20" ht="15">
      <c r="A3" s="285" t="s">
        <v>182</v>
      </c>
      <c r="B3" s="216"/>
      <c r="C3" s="216"/>
      <c r="D3" s="216"/>
      <c r="E3" s="216"/>
      <c r="F3" s="216"/>
      <c r="G3" s="216"/>
      <c r="H3" s="216"/>
      <c r="I3" s="216"/>
      <c r="J3" s="216"/>
      <c r="K3" s="216"/>
      <c r="L3" s="216"/>
      <c r="M3" s="216"/>
      <c r="N3" s="216"/>
      <c r="O3" s="216"/>
      <c r="P3" s="216"/>
      <c r="Q3" s="216"/>
      <c r="R3" s="216"/>
      <c r="S3" s="216"/>
      <c r="T3" s="216"/>
    </row>
    <row r="4" spans="1:20" ht="15">
      <c r="A4" s="286"/>
      <c r="B4" s="216"/>
      <c r="C4" s="216"/>
      <c r="D4" s="216"/>
      <c r="E4" s="216"/>
      <c r="F4" s="216"/>
      <c r="G4" s="216"/>
      <c r="H4" s="216"/>
      <c r="I4" s="216"/>
      <c r="J4" s="216"/>
      <c r="K4" s="216"/>
      <c r="L4" s="216"/>
      <c r="M4" s="216"/>
      <c r="N4" s="216"/>
      <c r="O4" s="216"/>
      <c r="P4" s="216"/>
      <c r="Q4" s="216"/>
      <c r="R4" s="216"/>
      <c r="S4" s="216"/>
      <c r="T4" s="216"/>
    </row>
    <row r="5" spans="1:20" ht="27.75">
      <c r="A5" s="286"/>
      <c r="B5" s="216" t="s">
        <v>211</v>
      </c>
      <c r="C5" s="216" t="s">
        <v>212</v>
      </c>
      <c r="D5" s="216" t="s">
        <v>213</v>
      </c>
      <c r="E5" s="288" t="s">
        <v>214</v>
      </c>
      <c r="F5" s="289"/>
      <c r="G5" s="216" t="s">
        <v>215</v>
      </c>
      <c r="H5" s="216" t="s">
        <v>216</v>
      </c>
      <c r="I5" s="216" t="s">
        <v>217</v>
      </c>
      <c r="J5" s="216" t="s">
        <v>218</v>
      </c>
      <c r="K5" s="216" t="s">
        <v>219</v>
      </c>
      <c r="L5" s="216" t="s">
        <v>220</v>
      </c>
      <c r="M5" s="216" t="s">
        <v>221</v>
      </c>
      <c r="N5" s="216" t="s">
        <v>222</v>
      </c>
      <c r="O5" s="288" t="s">
        <v>223</v>
      </c>
      <c r="P5" s="289"/>
      <c r="Q5" s="216" t="s">
        <v>224</v>
      </c>
      <c r="R5" s="216" t="s">
        <v>225</v>
      </c>
      <c r="S5" s="216" t="s">
        <v>226</v>
      </c>
      <c r="T5" s="216" t="s">
        <v>227</v>
      </c>
    </row>
    <row r="6" spans="1:20" ht="15">
      <c r="A6" s="286"/>
      <c r="B6" s="216">
        <v>2024</v>
      </c>
      <c r="C6" s="216">
        <v>2024</v>
      </c>
      <c r="D6" s="216">
        <v>2024</v>
      </c>
      <c r="E6" s="216">
        <v>2023</v>
      </c>
      <c r="F6" s="216">
        <v>2024</v>
      </c>
      <c r="G6" s="216">
        <v>2024</v>
      </c>
      <c r="H6" s="216">
        <v>2024</v>
      </c>
      <c r="I6" s="216">
        <v>2024</v>
      </c>
      <c r="J6" s="216">
        <v>2024</v>
      </c>
      <c r="K6" s="216">
        <v>2024</v>
      </c>
      <c r="L6" s="216">
        <v>2024</v>
      </c>
      <c r="M6" s="216">
        <v>2024</v>
      </c>
      <c r="N6" s="216">
        <v>2024</v>
      </c>
      <c r="O6" s="216">
        <v>2023</v>
      </c>
      <c r="P6" s="216">
        <v>2024</v>
      </c>
      <c r="Q6" s="216">
        <v>2024</v>
      </c>
      <c r="R6" s="216">
        <v>2024</v>
      </c>
      <c r="S6" s="216">
        <v>2023</v>
      </c>
      <c r="T6" s="216">
        <v>2024</v>
      </c>
    </row>
    <row r="7" spans="1:20" ht="15">
      <c r="A7" s="286"/>
      <c r="B7" s="216"/>
      <c r="C7" s="216"/>
      <c r="D7" s="216"/>
      <c r="E7" s="216"/>
      <c r="F7" s="216"/>
      <c r="G7" s="216"/>
      <c r="H7" s="216"/>
      <c r="I7" s="216"/>
      <c r="J7" s="216"/>
      <c r="K7" s="216"/>
      <c r="L7" s="216"/>
      <c r="M7" s="216"/>
      <c r="N7" s="216"/>
      <c r="O7" s="216"/>
      <c r="P7" s="216"/>
      <c r="Q7" s="216"/>
      <c r="R7" s="216"/>
      <c r="S7" s="216"/>
      <c r="T7" s="216"/>
    </row>
    <row r="8" spans="1:20" ht="15">
      <c r="A8" s="286"/>
      <c r="B8" s="216"/>
      <c r="C8" s="216"/>
      <c r="D8" s="216"/>
      <c r="E8" s="216"/>
      <c r="F8" s="216"/>
      <c r="G8" s="216"/>
      <c r="H8" s="216"/>
      <c r="I8" s="216"/>
      <c r="J8" s="216"/>
      <c r="K8" s="216"/>
      <c r="L8" s="216"/>
      <c r="M8" s="216"/>
      <c r="N8" s="216"/>
      <c r="O8" s="216"/>
      <c r="P8" s="216"/>
      <c r="Q8" s="216"/>
      <c r="R8" s="216"/>
      <c r="S8" s="216"/>
      <c r="T8" s="216"/>
    </row>
    <row r="9" spans="1:20" ht="15">
      <c r="A9" s="286"/>
      <c r="B9" s="216"/>
      <c r="C9" s="216"/>
      <c r="D9" s="216"/>
      <c r="E9" s="216"/>
      <c r="F9" s="216"/>
      <c r="G9" s="216"/>
      <c r="H9" s="216"/>
      <c r="I9" s="216"/>
      <c r="J9" s="216"/>
      <c r="K9" s="216"/>
      <c r="L9" s="216"/>
      <c r="M9" s="216"/>
      <c r="N9" s="216"/>
      <c r="O9" s="216"/>
      <c r="P9" s="216"/>
      <c r="Q9" s="216"/>
      <c r="R9" s="216"/>
      <c r="S9" s="216"/>
      <c r="T9" s="216"/>
    </row>
    <row r="10" spans="1:20" ht="15">
      <c r="A10" s="287"/>
      <c r="B10" s="216"/>
      <c r="C10" s="216"/>
      <c r="D10" s="216"/>
      <c r="E10" s="216"/>
      <c r="F10" s="216"/>
      <c r="G10" s="216"/>
      <c r="H10" s="216"/>
      <c r="I10" s="216"/>
      <c r="J10" s="216"/>
      <c r="K10" s="216"/>
      <c r="L10" s="216"/>
      <c r="M10" s="216"/>
      <c r="N10" s="216"/>
      <c r="O10" s="216"/>
      <c r="P10" s="216"/>
      <c r="Q10" s="216"/>
      <c r="R10" s="216"/>
      <c r="S10" s="216"/>
      <c r="T10" s="216"/>
    </row>
    <row r="11" spans="1:20" ht="15">
      <c r="A11" s="217"/>
      <c r="B11" s="216"/>
      <c r="C11" s="216"/>
      <c r="D11" s="216"/>
      <c r="E11" s="216"/>
      <c r="F11" s="216"/>
      <c r="G11" s="216"/>
      <c r="H11" s="216"/>
      <c r="I11" s="216"/>
      <c r="J11" s="216"/>
      <c r="K11" s="216"/>
      <c r="L11" s="216"/>
      <c r="M11" s="216"/>
      <c r="N11" s="216"/>
      <c r="O11" s="216"/>
      <c r="P11" s="216"/>
      <c r="Q11" s="216"/>
      <c r="R11" s="216"/>
      <c r="S11" s="216"/>
      <c r="T11" s="216"/>
    </row>
    <row r="12" spans="1:20" ht="15">
      <c r="A12" s="218">
        <f>SUM(B12:T12)</f>
        <v>190</v>
      </c>
      <c r="B12" s="219"/>
      <c r="C12" s="219"/>
      <c r="D12" s="219"/>
      <c r="E12" s="219"/>
      <c r="F12" s="219"/>
      <c r="G12" s="219">
        <v>100</v>
      </c>
      <c r="H12" s="219"/>
      <c r="I12" s="219"/>
      <c r="J12" s="219"/>
      <c r="K12" s="219"/>
      <c r="L12" s="219"/>
      <c r="M12" s="219"/>
      <c r="N12" s="219"/>
      <c r="O12" s="219">
        <v>60</v>
      </c>
      <c r="P12" s="219"/>
      <c r="Q12" s="219"/>
      <c r="R12" s="219"/>
      <c r="S12" s="219">
        <v>30</v>
      </c>
      <c r="T12" s="219"/>
    </row>
    <row r="13" spans="1:20" ht="15">
      <c r="A13" s="218">
        <f aca="true" t="shared" si="0" ref="A13:A26">SUM(B13:T13)</f>
        <v>0</v>
      </c>
      <c r="B13" s="219"/>
      <c r="C13" s="219"/>
      <c r="D13" s="219"/>
      <c r="E13" s="219"/>
      <c r="F13" s="219"/>
      <c r="G13" s="219"/>
      <c r="H13" s="219"/>
      <c r="I13" s="219"/>
      <c r="J13" s="219"/>
      <c r="K13" s="219"/>
      <c r="L13" s="219"/>
      <c r="M13" s="219"/>
      <c r="N13" s="219"/>
      <c r="O13" s="219"/>
      <c r="P13" s="219"/>
      <c r="Q13" s="219"/>
      <c r="R13" s="219"/>
      <c r="S13" s="219"/>
      <c r="T13" s="219"/>
    </row>
    <row r="14" spans="1:20" ht="15">
      <c r="A14" s="218">
        <f t="shared" si="0"/>
        <v>0</v>
      </c>
      <c r="B14" s="220"/>
      <c r="C14" s="220"/>
      <c r="D14" s="220"/>
      <c r="E14" s="220"/>
      <c r="F14" s="220"/>
      <c r="G14" s="220"/>
      <c r="H14" s="220"/>
      <c r="I14" s="220"/>
      <c r="J14" s="220"/>
      <c r="K14" s="220"/>
      <c r="L14" s="220"/>
      <c r="M14" s="220"/>
      <c r="N14" s="220"/>
      <c r="O14" s="220"/>
      <c r="P14" s="220"/>
      <c r="Q14" s="220"/>
      <c r="R14" s="220"/>
      <c r="S14" s="220"/>
      <c r="T14" s="220"/>
    </row>
    <row r="15" spans="1:20" ht="15">
      <c r="A15" s="218">
        <f t="shared" si="0"/>
        <v>0</v>
      </c>
      <c r="B15" s="220"/>
      <c r="C15" s="220"/>
      <c r="D15" s="220"/>
      <c r="E15" s="220"/>
      <c r="F15" s="220"/>
      <c r="G15" s="220"/>
      <c r="H15" s="220"/>
      <c r="I15" s="220"/>
      <c r="J15" s="220"/>
      <c r="K15" s="220"/>
      <c r="L15" s="220"/>
      <c r="M15" s="220"/>
      <c r="N15" s="220"/>
      <c r="O15" s="220"/>
      <c r="P15" s="220"/>
      <c r="Q15" s="220"/>
      <c r="R15" s="220"/>
      <c r="S15" s="220"/>
      <c r="T15" s="220"/>
    </row>
    <row r="16" spans="1:20" ht="15">
      <c r="A16" s="218">
        <f t="shared" si="0"/>
        <v>609.407</v>
      </c>
      <c r="B16" s="220">
        <v>58.673</v>
      </c>
      <c r="C16" s="220">
        <v>2.055</v>
      </c>
      <c r="D16" s="220">
        <v>30</v>
      </c>
      <c r="E16" s="220">
        <v>42</v>
      </c>
      <c r="F16" s="220">
        <v>45.575</v>
      </c>
      <c r="G16" s="220"/>
      <c r="H16" s="220">
        <v>4.11</v>
      </c>
      <c r="I16" s="220">
        <v>8.335</v>
      </c>
      <c r="J16" s="220">
        <v>4.225</v>
      </c>
      <c r="K16" s="220">
        <v>6.28</v>
      </c>
      <c r="L16" s="220">
        <v>14.01</v>
      </c>
      <c r="M16" s="220">
        <v>4.225</v>
      </c>
      <c r="N16" s="220">
        <v>2.055</v>
      </c>
      <c r="O16" s="220">
        <v>41</v>
      </c>
      <c r="P16" s="220">
        <v>37.046</v>
      </c>
      <c r="Q16" s="220">
        <v>128.583</v>
      </c>
      <c r="R16" s="220">
        <v>60.315</v>
      </c>
      <c r="S16" s="220">
        <v>3.25</v>
      </c>
      <c r="T16" s="220">
        <v>117.67</v>
      </c>
    </row>
    <row r="17" spans="1:20" ht="15">
      <c r="A17" s="218">
        <f t="shared" si="0"/>
        <v>0</v>
      </c>
      <c r="B17" s="220"/>
      <c r="C17" s="220"/>
      <c r="D17" s="220"/>
      <c r="E17" s="220"/>
      <c r="F17" s="220"/>
      <c r="G17" s="220"/>
      <c r="H17" s="220"/>
      <c r="I17" s="220"/>
      <c r="J17" s="220"/>
      <c r="K17" s="220"/>
      <c r="L17" s="220"/>
      <c r="M17" s="220"/>
      <c r="N17" s="220"/>
      <c r="O17" s="220"/>
      <c r="P17" s="220"/>
      <c r="Q17" s="220"/>
      <c r="R17" s="220"/>
      <c r="S17" s="220"/>
      <c r="T17" s="220"/>
    </row>
    <row r="18" spans="1:20" ht="15">
      <c r="A18" s="218">
        <f t="shared" si="0"/>
        <v>0</v>
      </c>
      <c r="B18" s="220"/>
      <c r="C18" s="220"/>
      <c r="D18" s="220"/>
      <c r="E18" s="220"/>
      <c r="F18" s="220"/>
      <c r="G18" s="220"/>
      <c r="H18" s="220"/>
      <c r="I18" s="220"/>
      <c r="J18" s="220"/>
      <c r="K18" s="220"/>
      <c r="L18" s="220"/>
      <c r="M18" s="220"/>
      <c r="N18" s="220"/>
      <c r="O18" s="220"/>
      <c r="P18" s="220"/>
      <c r="Q18" s="220"/>
      <c r="R18" s="220"/>
      <c r="S18" s="220"/>
      <c r="T18" s="220"/>
    </row>
    <row r="19" spans="1:20" ht="15">
      <c r="A19" s="218">
        <f t="shared" si="0"/>
        <v>0</v>
      </c>
      <c r="B19" s="220"/>
      <c r="C19" s="220"/>
      <c r="D19" s="220"/>
      <c r="E19" s="220"/>
      <c r="F19" s="220"/>
      <c r="G19" s="220"/>
      <c r="H19" s="220"/>
      <c r="I19" s="220"/>
      <c r="J19" s="220"/>
      <c r="K19" s="220"/>
      <c r="L19" s="220"/>
      <c r="M19" s="220"/>
      <c r="N19" s="220"/>
      <c r="O19" s="220"/>
      <c r="P19" s="220"/>
      <c r="Q19" s="220"/>
      <c r="R19" s="220"/>
      <c r="S19" s="220"/>
      <c r="T19" s="220"/>
    </row>
    <row r="20" spans="1:20" ht="15">
      <c r="A20" s="218">
        <f t="shared" si="0"/>
        <v>0</v>
      </c>
      <c r="B20" s="220"/>
      <c r="C20" s="220"/>
      <c r="D20" s="220"/>
      <c r="E20" s="220"/>
      <c r="F20" s="220"/>
      <c r="G20" s="220"/>
      <c r="H20" s="220"/>
      <c r="I20" s="220"/>
      <c r="J20" s="220"/>
      <c r="K20" s="220"/>
      <c r="L20" s="220"/>
      <c r="M20" s="220"/>
      <c r="N20" s="220"/>
      <c r="O20" s="220"/>
      <c r="P20" s="220"/>
      <c r="Q20" s="220"/>
      <c r="R20" s="220"/>
      <c r="S20" s="220"/>
      <c r="T20" s="220"/>
    </row>
    <row r="21" spans="1:20" ht="15">
      <c r="A21" s="218">
        <f t="shared" si="0"/>
        <v>0</v>
      </c>
      <c r="B21" s="220"/>
      <c r="C21" s="220"/>
      <c r="D21" s="220"/>
      <c r="E21" s="220"/>
      <c r="F21" s="220"/>
      <c r="G21" s="220"/>
      <c r="H21" s="220"/>
      <c r="I21" s="220"/>
      <c r="J21" s="220"/>
      <c r="K21" s="220"/>
      <c r="L21" s="220"/>
      <c r="M21" s="220"/>
      <c r="N21" s="220"/>
      <c r="O21" s="220"/>
      <c r="P21" s="220"/>
      <c r="Q21" s="220"/>
      <c r="R21" s="220"/>
      <c r="S21" s="220"/>
      <c r="T21" s="220"/>
    </row>
    <row r="22" spans="1:20" ht="15">
      <c r="A22" s="218">
        <f t="shared" si="0"/>
        <v>0</v>
      </c>
      <c r="B22" s="220"/>
      <c r="C22" s="220"/>
      <c r="D22" s="220"/>
      <c r="E22" s="220"/>
      <c r="F22" s="220"/>
      <c r="G22" s="220"/>
      <c r="H22" s="220"/>
      <c r="I22" s="220"/>
      <c r="J22" s="220"/>
      <c r="K22" s="220"/>
      <c r="L22" s="220"/>
      <c r="M22" s="220"/>
      <c r="N22" s="220"/>
      <c r="O22" s="220"/>
      <c r="P22" s="220"/>
      <c r="Q22" s="220"/>
      <c r="R22" s="220"/>
      <c r="S22" s="220"/>
      <c r="T22" s="220"/>
    </row>
    <row r="23" spans="1:20" ht="15">
      <c r="A23" s="218">
        <f t="shared" si="0"/>
        <v>0</v>
      </c>
      <c r="B23" s="220"/>
      <c r="C23" s="220"/>
      <c r="D23" s="220"/>
      <c r="E23" s="220"/>
      <c r="F23" s="220"/>
      <c r="G23" s="220"/>
      <c r="H23" s="220"/>
      <c r="I23" s="220"/>
      <c r="J23" s="220"/>
      <c r="K23" s="220"/>
      <c r="L23" s="220"/>
      <c r="M23" s="220"/>
      <c r="N23" s="220"/>
      <c r="O23" s="220"/>
      <c r="P23" s="220"/>
      <c r="Q23" s="220"/>
      <c r="R23" s="220"/>
      <c r="S23" s="220"/>
      <c r="T23" s="220"/>
    </row>
    <row r="24" spans="1:20" ht="15">
      <c r="A24" s="218">
        <f t="shared" si="0"/>
        <v>0</v>
      </c>
      <c r="B24" s="219"/>
      <c r="C24" s="219"/>
      <c r="D24" s="219"/>
      <c r="E24" s="219"/>
      <c r="F24" s="219"/>
      <c r="G24" s="219"/>
      <c r="H24" s="219"/>
      <c r="I24" s="219"/>
      <c r="J24" s="219"/>
      <c r="K24" s="219"/>
      <c r="L24" s="219"/>
      <c r="M24" s="219"/>
      <c r="N24" s="219"/>
      <c r="O24" s="219"/>
      <c r="P24" s="219"/>
      <c r="Q24" s="219"/>
      <c r="R24" s="219"/>
      <c r="S24" s="219"/>
      <c r="T24" s="219"/>
    </row>
    <row r="25" spans="1:20" ht="15">
      <c r="A25" s="218">
        <f t="shared" si="0"/>
        <v>0</v>
      </c>
      <c r="B25" s="220"/>
      <c r="C25" s="220"/>
      <c r="D25" s="220"/>
      <c r="E25" s="220"/>
      <c r="F25" s="220"/>
      <c r="G25" s="220"/>
      <c r="H25" s="220"/>
      <c r="I25" s="220"/>
      <c r="J25" s="220"/>
      <c r="K25" s="220"/>
      <c r="L25" s="220"/>
      <c r="M25" s="220"/>
      <c r="N25" s="220"/>
      <c r="O25" s="220"/>
      <c r="P25" s="220"/>
      <c r="Q25" s="220"/>
      <c r="R25" s="220"/>
      <c r="S25" s="220"/>
      <c r="T25" s="220"/>
    </row>
    <row r="26" spans="1:20" ht="15">
      <c r="A26" s="218">
        <f t="shared" si="0"/>
        <v>158</v>
      </c>
      <c r="B26" s="220">
        <v>9</v>
      </c>
      <c r="C26" s="220">
        <v>15</v>
      </c>
      <c r="D26" s="220"/>
      <c r="E26" s="220">
        <v>23</v>
      </c>
      <c r="F26" s="220">
        <v>9</v>
      </c>
      <c r="G26" s="220">
        <v>15</v>
      </c>
      <c r="H26" s="220">
        <v>15</v>
      </c>
      <c r="I26" s="220">
        <v>15</v>
      </c>
      <c r="J26" s="220"/>
      <c r="K26" s="220">
        <v>9</v>
      </c>
      <c r="L26" s="220">
        <v>9</v>
      </c>
      <c r="M26" s="220">
        <v>9</v>
      </c>
      <c r="N26" s="220">
        <v>15</v>
      </c>
      <c r="O26" s="220"/>
      <c r="P26" s="220">
        <v>15</v>
      </c>
      <c r="Q26" s="220"/>
      <c r="R26" s="220"/>
      <c r="S26" s="220"/>
      <c r="T26" s="220"/>
    </row>
    <row r="27" spans="1:20" ht="15">
      <c r="A27" s="221"/>
      <c r="B27" s="221"/>
      <c r="C27" s="221"/>
      <c r="D27" s="221"/>
      <c r="E27" s="221"/>
      <c r="F27" s="221"/>
      <c r="G27" s="221"/>
      <c r="H27" s="221"/>
      <c r="I27" s="221"/>
      <c r="J27" s="221"/>
      <c r="K27" s="221"/>
      <c r="L27" s="221"/>
      <c r="M27" s="221"/>
      <c r="N27" s="221"/>
      <c r="O27" s="221"/>
      <c r="P27" s="221"/>
      <c r="Q27" s="221"/>
      <c r="R27" s="221"/>
      <c r="S27" s="221"/>
      <c r="T27" s="221"/>
    </row>
    <row r="28" spans="1:20" ht="15">
      <c r="A28" s="221"/>
      <c r="B28" s="221"/>
      <c r="C28" s="221"/>
      <c r="D28" s="221"/>
      <c r="E28" s="221"/>
      <c r="F28" s="221"/>
      <c r="G28" s="221"/>
      <c r="H28" s="221"/>
      <c r="I28" s="221"/>
      <c r="J28" s="221"/>
      <c r="K28" s="221"/>
      <c r="L28" s="221"/>
      <c r="M28" s="221"/>
      <c r="N28" s="221"/>
      <c r="O28" s="221"/>
      <c r="P28" s="221"/>
      <c r="Q28" s="221"/>
      <c r="R28" s="221"/>
      <c r="S28" s="221"/>
      <c r="T28" s="221"/>
    </row>
    <row r="29" spans="1:20" ht="15">
      <c r="A29" s="221"/>
      <c r="B29" s="221"/>
      <c r="C29" s="221"/>
      <c r="D29" s="221"/>
      <c r="E29" s="221"/>
      <c r="F29" s="221"/>
      <c r="G29" s="221"/>
      <c r="H29" s="221"/>
      <c r="I29" s="221"/>
      <c r="J29" s="221"/>
      <c r="K29" s="221"/>
      <c r="L29" s="221"/>
      <c r="M29" s="221"/>
      <c r="N29" s="221"/>
      <c r="O29" s="221"/>
      <c r="P29" s="221"/>
      <c r="Q29" s="221"/>
      <c r="R29" s="221"/>
      <c r="S29" s="221"/>
      <c r="T29" s="221"/>
    </row>
    <row r="30" spans="1:20" ht="15">
      <c r="A30" s="221"/>
      <c r="B30" s="221"/>
      <c r="C30" s="221"/>
      <c r="D30" s="221"/>
      <c r="E30" s="221"/>
      <c r="F30" s="221"/>
      <c r="G30" s="221"/>
      <c r="H30" s="221"/>
      <c r="I30" s="221"/>
      <c r="J30" s="221"/>
      <c r="K30" s="221"/>
      <c r="L30" s="221"/>
      <c r="M30" s="221"/>
      <c r="N30" s="221"/>
      <c r="O30" s="221"/>
      <c r="P30" s="221"/>
      <c r="Q30" s="221"/>
      <c r="R30" s="221"/>
      <c r="S30" s="221"/>
      <c r="T30" s="221"/>
    </row>
    <row r="31" spans="1:20" ht="15">
      <c r="A31" s="221"/>
      <c r="B31" s="221"/>
      <c r="C31" s="221"/>
      <c r="D31" s="221"/>
      <c r="E31" s="221"/>
      <c r="F31" s="221"/>
      <c r="G31" s="221"/>
      <c r="H31" s="221"/>
      <c r="I31" s="221"/>
      <c r="J31" s="221"/>
      <c r="K31" s="221"/>
      <c r="L31" s="221"/>
      <c r="M31" s="221"/>
      <c r="N31" s="221"/>
      <c r="O31" s="221"/>
      <c r="P31" s="221"/>
      <c r="Q31" s="221"/>
      <c r="R31" s="221"/>
      <c r="S31" s="221"/>
      <c r="T31" s="221"/>
    </row>
  </sheetData>
  <sheetProtection/>
  <mergeCells count="4">
    <mergeCell ref="B2:J2"/>
    <mergeCell ref="A3:A10"/>
    <mergeCell ref="E5:F5"/>
    <mergeCell ref="O5:P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shmily1507</dc:creator>
  <cp:keywords/>
  <dc:description/>
  <cp:lastModifiedBy>Admin</cp:lastModifiedBy>
  <cp:lastPrinted>2024-05-14T14:45:33Z</cp:lastPrinted>
  <dcterms:created xsi:type="dcterms:W3CDTF">2021-03-10T02:01:31Z</dcterms:created>
  <dcterms:modified xsi:type="dcterms:W3CDTF">2024-06-10T07:15:13Z</dcterms:modified>
  <cp:category/>
  <cp:version/>
  <cp:contentType/>
  <cp:contentStatus/>
</cp:coreProperties>
</file>