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5" yWindow="-125" windowWidth="17330" windowHeight="9842" tabRatio="582" firstSheet="1" activeTab="1"/>
  </bookViews>
  <sheets>
    <sheet name="foxz" sheetId="12" state="veryHidden" r:id="rId1"/>
    <sheet name="Hỗ trợ lãi suất tín dụng" sheetId="18" r:id="rId2"/>
  </sheets>
  <definedNames>
    <definedName name="_xlnm._FilterDatabase" localSheetId="1" hidden="1">'Hỗ trợ lãi suất tín dụng'!$D$1:$D$93</definedName>
    <definedName name="_xlnm.Print_Area" localSheetId="1">'Hỗ trợ lãi suất tín dụng'!$B$1:$V$87</definedName>
  </definedNames>
  <calcPr calcId="144525"/>
</workbook>
</file>

<file path=xl/calcChain.xml><?xml version="1.0" encoding="utf-8"?>
<calcChain xmlns="http://schemas.openxmlformats.org/spreadsheetml/2006/main">
  <c r="U29" i="18" l="1"/>
  <c r="U30" i="18"/>
  <c r="U31" i="18"/>
  <c r="U33" i="18"/>
  <c r="U34" i="18"/>
  <c r="U40" i="18"/>
  <c r="U41" i="18"/>
  <c r="U42" i="18"/>
  <c r="U43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8" i="18"/>
  <c r="U79" i="18"/>
  <c r="U80" i="18"/>
  <c r="U81" i="18"/>
  <c r="U82" i="18"/>
  <c r="U83" i="18"/>
  <c r="U84" i="18"/>
  <c r="U85" i="18"/>
  <c r="S86" i="18"/>
  <c r="R86" i="18" l="1"/>
  <c r="T80" i="18" l="1"/>
  <c r="T79" i="18"/>
  <c r="T78" i="18"/>
  <c r="T10" i="18" l="1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9" i="18"/>
  <c r="I24" i="18" l="1"/>
  <c r="I20" i="18"/>
  <c r="O11" i="18" l="1"/>
  <c r="O10" i="18"/>
  <c r="O9" i="18"/>
  <c r="O12" i="18"/>
  <c r="U12" i="18" s="1"/>
  <c r="O13" i="18"/>
  <c r="U13" i="18" s="1"/>
  <c r="O45" i="18"/>
  <c r="U45" i="18" s="1"/>
  <c r="O44" i="18"/>
  <c r="U44" i="18" s="1"/>
  <c r="O39" i="18"/>
  <c r="O38" i="18"/>
  <c r="U38" i="18" s="1"/>
  <c r="O37" i="18"/>
  <c r="U37" i="18" s="1"/>
  <c r="O36" i="18"/>
  <c r="U36" i="18" s="1"/>
  <c r="O35" i="18"/>
  <c r="U35" i="18" s="1"/>
  <c r="O32" i="18"/>
  <c r="U32" i="18" s="1"/>
  <c r="O28" i="18"/>
  <c r="U28" i="18" s="1"/>
  <c r="O27" i="18"/>
  <c r="U27" i="18" s="1"/>
  <c r="O26" i="18"/>
  <c r="U26" i="18" s="1"/>
  <c r="O25" i="18"/>
  <c r="U25" i="18" s="1"/>
  <c r="O24" i="18"/>
  <c r="U24" i="18" s="1"/>
  <c r="O23" i="18"/>
  <c r="U23" i="18" s="1"/>
  <c r="O22" i="18"/>
  <c r="U22" i="18" s="1"/>
  <c r="O21" i="18"/>
  <c r="U21" i="18" s="1"/>
  <c r="O20" i="18"/>
  <c r="U20" i="18" s="1"/>
  <c r="O19" i="18"/>
  <c r="U19" i="18" s="1"/>
  <c r="O18" i="18"/>
  <c r="U18" i="18" s="1"/>
  <c r="O17" i="18"/>
  <c r="U17" i="18" s="1"/>
  <c r="O16" i="18"/>
  <c r="U16" i="18" s="1"/>
  <c r="O15" i="18"/>
  <c r="U15" i="18" s="1"/>
  <c r="O14" i="18"/>
  <c r="U14" i="18" s="1"/>
  <c r="I86" i="18"/>
  <c r="J86" i="18"/>
  <c r="K86" i="18"/>
  <c r="L86" i="18"/>
  <c r="N86" i="18"/>
  <c r="P86" i="18"/>
  <c r="T86" i="18"/>
  <c r="H86" i="18"/>
  <c r="O86" i="18" l="1"/>
  <c r="Q39" i="18"/>
  <c r="Q86" i="18" s="1"/>
  <c r="M9" i="18"/>
  <c r="U9" i="18" s="1"/>
  <c r="M11" i="18"/>
  <c r="U11" i="18" s="1"/>
  <c r="M10" i="18"/>
  <c r="U10" i="18" s="1"/>
  <c r="U39" i="18" l="1"/>
  <c r="M86" i="18"/>
  <c r="U86" i="18" l="1"/>
</calcChain>
</file>

<file path=xl/sharedStrings.xml><?xml version="1.0" encoding="utf-8"?>
<sst xmlns="http://schemas.openxmlformats.org/spreadsheetml/2006/main" count="416" uniqueCount="332">
  <si>
    <t>Đơn vị: triệu đồng</t>
  </si>
  <si>
    <t>Ghi chú</t>
  </si>
  <si>
    <t>SỐ LIỆU CHI TIẾT HỖ TRỢ LÃI SUẤT TÍN DỤNG</t>
  </si>
  <si>
    <t>STT</t>
  </si>
  <si>
    <t>Tên dự án đề nghị hỗ trợ</t>
  </si>
  <si>
    <t>Tên nhà đầu tư/đối tượng đề nghị hỗ trợ</t>
  </si>
  <si>
    <t>QĐ/VB hỗ trợ số:   , ngày tháng năm của….</t>
  </si>
  <si>
    <t>Giá trị Nhà đầu tư đề nghị vay tại phương án sản xuất kinh doanh</t>
  </si>
  <si>
    <t>Giá trị Ngân hàng đồng ý cho vay đối với dự án tại HĐ tín dụng</t>
  </si>
  <si>
    <t>Năm 2020</t>
  </si>
  <si>
    <t>Năm 2021</t>
  </si>
  <si>
    <t>Năm 2022</t>
  </si>
  <si>
    <t>Năm 2023</t>
  </si>
  <si>
    <t>Lũy kế</t>
  </si>
  <si>
    <t>Giá trị Ngân hàng cho vay đã giải ngân</t>
  </si>
  <si>
    <t>Giá trị NSNN hỗ trợ đã giải ngân</t>
  </si>
  <si>
    <t>Nguyên Văn Quyết</t>
  </si>
  <si>
    <t>Dương Thị Thi</t>
  </si>
  <si>
    <t>Công ty TNHH MTV XNK Dược liệu Kim Sơn</t>
  </si>
  <si>
    <t>Dương Công Toan</t>
  </si>
  <si>
    <t>Vũ Văn Muôn</t>
  </si>
  <si>
    <t>Dương Hữu Luyên</t>
  </si>
  <si>
    <t>Nguyễn Tiến Thành</t>
  </si>
  <si>
    <t>Dương Công Cương</t>
  </si>
  <si>
    <t>Nguyễn Văn Thụ</t>
  </si>
  <si>
    <t>Dương Văn Thấy</t>
  </si>
  <si>
    <t>Nông Văn Quân</t>
  </si>
  <si>
    <t>Dương Thị Đợi</t>
  </si>
  <si>
    <t>Hoàng Đình Duy</t>
  </si>
  <si>
    <t>Dương Văn Chăm</t>
  </si>
  <si>
    <t>Dương Thị Thiện</t>
  </si>
  <si>
    <t>Dương Thị Tuệ</t>
  </si>
  <si>
    <t>Lệnh Văn Cường</t>
  </si>
  <si>
    <t>Dương Hữu Hậu</t>
  </si>
  <si>
    <t>Hoàng Doãn Khởi</t>
  </si>
  <si>
    <t>Lương Đình Huân</t>
  </si>
  <si>
    <t>Nguyễn Thị Ý</t>
  </si>
  <si>
    <t>Dương Văn Lượng</t>
  </si>
  <si>
    <t>Nguyễn Hoàng Quân</t>
  </si>
  <si>
    <t>Triệu Tiến Quý</t>
  </si>
  <si>
    <t>Phan Đức Phúc</t>
  </si>
  <si>
    <t>Hà Trung Trường</t>
  </si>
  <si>
    <t>Hoàng Văn Kiến</t>
  </si>
  <si>
    <t>Dương Công Cường</t>
  </si>
  <si>
    <t>Dương Thế Anh</t>
  </si>
  <si>
    <t>Hoàng Doãn Đoàn</t>
  </si>
  <si>
    <t>Hoàng Doãn Đạt</t>
  </si>
  <si>
    <t>Dương Công Lừng</t>
  </si>
  <si>
    <t>Dương Công Khiển</t>
  </si>
  <si>
    <t>Bế Thị Liên</t>
  </si>
  <si>
    <t>Nguyễn Văn Đằng</t>
  </si>
  <si>
    <t>Hoàng Thị Lan</t>
  </si>
  <si>
    <t>Dương Văn Ngân</t>
  </si>
  <si>
    <t>Dương Thị Thoa</t>
  </si>
  <si>
    <t>Nguyễn Văn Diện</t>
  </si>
  <si>
    <t>Lương Thị Tuyền</t>
  </si>
  <si>
    <t>Bế Thế Hưng</t>
  </si>
  <si>
    <t>Lộc Minh Châu</t>
  </si>
  <si>
    <t>Nguyễn Thị Hòa</t>
  </si>
  <si>
    <t>Hoàng Đức Lai</t>
  </si>
  <si>
    <t>Dương Công Lập</t>
  </si>
  <si>
    <t xml:space="preserve">Vy Văn Hưng </t>
  </si>
  <si>
    <t xml:space="preserve">Vi Văn Hà </t>
  </si>
  <si>
    <t>Hoàng Thị Giang</t>
  </si>
  <si>
    <t>Hoàng Thị Thanh</t>
  </si>
  <si>
    <t>Hoàng Thị Thuần</t>
  </si>
  <si>
    <t>Vũ Văn Quân</t>
  </si>
  <si>
    <t>Dương Công Nam</t>
  </si>
  <si>
    <t>Hoàng Đình Hảo</t>
  </si>
  <si>
    <t>Phạm Ngọc La</t>
  </si>
  <si>
    <t>Nông Văn Thủy</t>
  </si>
  <si>
    <t>Dương Văn Thập</t>
  </si>
  <si>
    <t>Lê Đình Cảnh</t>
  </si>
  <si>
    <t>Dương Văn Chanh</t>
  </si>
  <si>
    <t>Hoàng Xuân Tiệp</t>
  </si>
  <si>
    <t>Hoàng Hữu Hồ</t>
  </si>
  <si>
    <t>Hoàng Quang Trung</t>
  </si>
  <si>
    <t>Vũ Thị Thảo</t>
  </si>
  <si>
    <t>Dương Thị Vân Anh</t>
  </si>
  <si>
    <t>Hà Văn Cửu</t>
  </si>
  <si>
    <t>Dương Thị Huyền</t>
  </si>
  <si>
    <t>Dương Văn Hướng</t>
  </si>
  <si>
    <t>Nguyễn Văn Duẩn</t>
  </si>
  <si>
    <t>Dương Hữu Dựng</t>
  </si>
  <si>
    <t xml:space="preserve">Dự án đầu tư trồng và liên kết tiêu thụ nông sản (trồng mới 9,99 Ha Cam đường canh) </t>
  </si>
  <si>
    <t>Dự án chăn nuôi lợn nái sinh sản, lợn thịt, tại thôn Lân Páng, xã Đồng Ý</t>
  </si>
  <si>
    <t>Dự án đầu tư phát triển sản xuất liên kết theo chuỗi giá trị, gắn sản xuất với tiêu thụ sản phẩm từ cây Dược liệu trên địa bàn huyện Bắc Sơn</t>
  </si>
  <si>
    <t xml:space="preserve">Dự án chăn nuôi gà thịt, đẻ trứng </t>
  </si>
  <si>
    <t>Dự án chăm sóc và trồng cây cam đường canh</t>
  </si>
  <si>
    <t xml:space="preserve">Dự án Chăn nuôi gà thịt </t>
  </si>
  <si>
    <t>Dự án chăn nuôi Lợn nái sinh sản, lợn thịt</t>
  </si>
  <si>
    <t>Dự án Chăn nuôi Trâu, bò</t>
  </si>
  <si>
    <t>Dự án Chăn nuôi Trâu vỗ béo</t>
  </si>
  <si>
    <t>Dự án xây dựng chuồng trại Chăn nuôi Trâu, bò thịt</t>
  </si>
  <si>
    <t>Dự án xây dựng chuồng trại chăn nuôi trâu, bò thịt, giết mổ gia xúc gia cầm, tiêu thụ sản phẩm thịt lơn trên thị trường</t>
  </si>
  <si>
    <t xml:space="preserve">Dự án Chăn nuôi lợn rừng </t>
  </si>
  <si>
    <t xml:space="preserve">Dự án Trồng rừng quế dược liệu </t>
  </si>
  <si>
    <t xml:space="preserve">Dự án Chăn nuôi cá nước ngọt </t>
  </si>
  <si>
    <t>Dự án Bảo tồn và phát triển cây dược liệu giá trị cao</t>
  </si>
  <si>
    <t>Dự án Trồng rừng keo nguyên liệu</t>
  </si>
  <si>
    <t>Dự án Chăn nuôi gà thịt</t>
  </si>
  <si>
    <t>Dự án Chăn nuôi gà</t>
  </si>
  <si>
    <t>Dự án Chăm sóc cây cam đường canh</t>
  </si>
  <si>
    <t>Dự án Trồng và chăm sóc cây cam đường canh</t>
  </si>
  <si>
    <t>Dư án Chăn nuôi lợn nái, lợn thịt</t>
  </si>
  <si>
    <t>Dự án trồng rừng cây quế</t>
  </si>
  <si>
    <t>Dư án Chăn nuôi bò</t>
  </si>
  <si>
    <t>Dự án trồng cây cam đường canh</t>
  </si>
  <si>
    <t>Dự ăn chăn nuôi lợn nái, lợn thịt</t>
  </si>
  <si>
    <t>Dự án trồng quýt Bắc Sơn</t>
  </si>
  <si>
    <t>Dự án trồng rừng cây hồi</t>
  </si>
  <si>
    <t>Dự án trông cây cam đường canh</t>
  </si>
  <si>
    <t>Dự án nuôi cá nước ngọt</t>
  </si>
  <si>
    <t>Dự án chăn nuôi ngựa bạch</t>
  </si>
  <si>
    <t>Dự án chăn nuôi ngựa bạch và trâu</t>
  </si>
  <si>
    <t>Dự án trồng cây cam Vinh</t>
  </si>
  <si>
    <t>Dự án trồng quế dược liệu</t>
  </si>
  <si>
    <t>Chăn nuôi lợn</t>
  </si>
  <si>
    <t>Chăn nuôi gà</t>
  </si>
  <si>
    <t>Trồng cây hồng da tre</t>
  </si>
  <si>
    <t>Trồng cây cát sâm</t>
  </si>
  <si>
    <t>Văn bản chấp thuận số 1937/UBND-TCKH ngày 16/12/2022</t>
  </si>
  <si>
    <t>Văn bản chấp thuận số 1939/UBND-TCKH ngày 16/12/2022</t>
  </si>
  <si>
    <t>Văn bản chấp thuận số 1940/UBND-TCKH ngày 16/12/2022</t>
  </si>
  <si>
    <t>Văn bản chấp thuận số 1941/UBND-TCKH ngày 16/12/2022</t>
  </si>
  <si>
    <t>Văn bản chấp thuận số 1943/UBND-TCKH ngày 16/12/2022</t>
  </si>
  <si>
    <t>Văn bản chấp thuận số 1944/UBND-TCKH ngày 16/12/2022</t>
  </si>
  <si>
    <t>Văn bản chấp thuận số 1945/UBND-TCKH ngày 16/12/2022</t>
  </si>
  <si>
    <t>Văn bản chấp thuận số 1946/UBND-TCKH ngày 16/12/2022</t>
  </si>
  <si>
    <t>Văn bản chấp thuận số 1947/UBND-TCKH ngày 16/12/2022</t>
  </si>
  <si>
    <t>Văn bản chấp thuận số 1948/UBND-TCKH ngày 16/12/2022</t>
  </si>
  <si>
    <t>Văn bản chấp thuận số 1949/UBND-TCKH ngày 16/12/2022</t>
  </si>
  <si>
    <t>Văn bản chấp thuận số 1950/UBND-TCKH ngày 16/12/2022</t>
  </si>
  <si>
    <t>Văn bản chấp thuận số 1951/UBND-TCKH ngày 16/12/2022</t>
  </si>
  <si>
    <t>Văn bản chấp thuận số 2020/UBND-TCKH ngày 27/12/2022</t>
  </si>
  <si>
    <t>Văn bản chấp thuận số 1961/UBND-TCKH ngày 19/12/2022</t>
  </si>
  <si>
    <t>Văn bản chấp thuận số 2029/UBND-TCKH ngày 28/12/2022</t>
  </si>
  <si>
    <t>Văn bản chấp thuận số 48/UBND-TCKH ngày 11/01/2023</t>
  </si>
  <si>
    <t>Văn bản chấp thuận số 49/UBND-TCKH ngày 11/01/2023 của UBND huyện Bắc Sơn</t>
  </si>
  <si>
    <t>Văn bản chấp thuận số 468/UBND-TCKH ngày 24/3/2023 của UBND huyện Bắc Sơn</t>
  </si>
  <si>
    <t>Văn bản chấp thuận số 467/UBND-TCKH ngày 24/3/2023 của UBND huyện Bắc Sơn</t>
  </si>
  <si>
    <t>Văn bản chấp thuận số 561/UBND-TCKH ngày 11/4/2023 của UBND huyện Bắc Sơn</t>
  </si>
  <si>
    <t>Văn bản chấp thuận số 562/UBND-TCKH ngày 11/4/2023 của UBND huyện Bắc Sơn</t>
  </si>
  <si>
    <t>Văn bản chấp thuận số 476/UBND-TCKH ngày 24/3/2023 của UBND huyện Bắc Sơn</t>
  </si>
  <si>
    <t>Văn bản chấp thuận số 574/UBND-TCKH ngày 12/4/2023 của UBND huyện Bắc Sơn</t>
  </si>
  <si>
    <t>Long Văn Hảo</t>
  </si>
  <si>
    <t>Hoàng Thị Hồng Vân</t>
  </si>
  <si>
    <t>Tổng cộng</t>
  </si>
  <si>
    <t>Dự án trồng cây quýt</t>
  </si>
  <si>
    <t xml:space="preserve">Văn bản số 2521/QĐ-UBND ngày 22/7/2022 </t>
  </si>
  <si>
    <t xml:space="preserve">Văn bản số 2525/QĐ-UBND ngày 25/7/2022 </t>
  </si>
  <si>
    <t xml:space="preserve">Văn bản  chấp thuận số 3125/QĐ-UBND ngày 20/9/2022 </t>
  </si>
  <si>
    <t xml:space="preserve">Văn bản  chấp thuận số 3124/QĐ-UBND ngày 20/9/2022 </t>
  </si>
  <si>
    <t xml:space="preserve">Văn bản  chấp thuận số 3041/QĐ-UBND ngày 08/9/2022 </t>
  </si>
  <si>
    <t xml:space="preserve">Văn bản  chấp thuận số 2922/QĐ-UBND ngày 24/8/2022 </t>
  </si>
  <si>
    <t xml:space="preserve">Văn bản chấp thuận số 2921/QĐ-UBND ngày 24/8/2022 </t>
  </si>
  <si>
    <t xml:space="preserve">Văn bản chấp thuận số2920/QĐ-UBND ngày 24/8/2022 </t>
  </si>
  <si>
    <t xml:space="preserve">Văn bản chấp thuận số 2660/QĐ-UBND ngày 04/8/2022 </t>
  </si>
  <si>
    <t xml:space="preserve">Văn bản chấp thuận số 2519/QĐ-UBND ngày 22/7/2022 </t>
  </si>
  <si>
    <t xml:space="preserve">Văn bản chấp thuận số 2518/QĐ-UBND ngày 22/7/2022 </t>
  </si>
  <si>
    <t xml:space="preserve">Văn bản  chấp thuận số 2517/QĐ-UBND ngày 22/7/2022 </t>
  </si>
  <si>
    <t xml:space="preserve">Văn bản chấp thuận số2515/QĐ-UBND ngày 22/7/2022 </t>
  </si>
  <si>
    <t>Văn bản  chấp thuận số 2524/QĐ-UBND, ngày 25/7/2022</t>
  </si>
  <si>
    <t>Văn bản  chấp thuận số 2523/QĐ-UBND, ngày 25/7/2022</t>
  </si>
  <si>
    <t>Văn bản chấp thuận số 2664/QĐ-UBND, ngày 04/8/2022</t>
  </si>
  <si>
    <t>Văn bản  chấp thuận số 2661/QĐ-UBND, ngày 04/8/2022</t>
  </si>
  <si>
    <t>Văn bản  chấp thuận số 2254/QĐ-UBND, ngày 17/6/2022</t>
  </si>
  <si>
    <t xml:space="preserve">Văn bản  chấp thuận số 2247/QĐ-UBND, ngày 17/6/2022 </t>
  </si>
  <si>
    <t>Văn bản  chấp thuận số 2252QĐ-UBND, ngày 17/6/2022</t>
  </si>
  <si>
    <t>Văn bản  chấp thuận số 2248QĐ-UBND, ngày 17/6/2022</t>
  </si>
  <si>
    <t>Văn bản  chấp thuận số 2246/QĐ-UBND, ngày 17/6/2022</t>
  </si>
  <si>
    <t>Văn bản  chấp thuận số 2249/QĐ-UBND, ngày 17/6/2022</t>
  </si>
  <si>
    <t>Văn bản  chấp thuận số 2250/QĐ-UBND, ngày 17/6/2022</t>
  </si>
  <si>
    <t>Văn bản chấp thuận số 2253/QĐ-UBND, ngày 17/6/2022</t>
  </si>
  <si>
    <t>Văn bản  chấp thuận số 2251/QĐ-UBND, ngày 17/6/2022</t>
  </si>
  <si>
    <t xml:space="preserve">Văn bản  chấp thuận số 1284/QĐ-UBND ngày 25/5/2022 </t>
  </si>
  <si>
    <t xml:space="preserve">Văn bản  chấp thuận số 1282/QĐ-UBND ngày 25/5/2022 </t>
  </si>
  <si>
    <t xml:space="preserve">Văn bản  chấp thuận số 878/QĐ-UBND ngày 14/4/2022 </t>
  </si>
  <si>
    <t xml:space="preserve">Văn bản  chấp thuận số 828/QĐ-UBND ngày 08/4/2022 </t>
  </si>
  <si>
    <t xml:space="preserve">Văn bản  chấp thuận số 539/QĐ-UBND ngày 08/3/2022 </t>
  </si>
  <si>
    <t xml:space="preserve">Văn bản chấp thuận số 3054/QĐ-UBND ngày 17/8/2021 </t>
  </si>
  <si>
    <t>Văn bản chấp thuận số 1757/QĐ-UBND ngày 11/6/2021</t>
  </si>
  <si>
    <t xml:space="preserve">Văn bản  chấp thuận số 408/QĐ-UBND ngày 02/3/2021 </t>
  </si>
  <si>
    <t>Văn bản chấp thuận số 778/UBND-TCKH ngày 18/5/2023 của UBND huyện Bắc Sơn</t>
  </si>
  <si>
    <t>Văn bản chấp thuận số 912/UBND-TCKH ngày 06/6/2023 của UBND huyện Bắc Sơn</t>
  </si>
  <si>
    <t>Văn bản chấp thuận số 777/UBND-TCKH ngày 18/5/2023 của UBND huyện Bắc Sơn</t>
  </si>
  <si>
    <t>Văn bản chấp thuận số 466/UBND-TCKH ngày 24/3/2023 của UBND huyện Bắc Sơn</t>
  </si>
  <si>
    <t>Văn bản chấp thuận số 1111/UBND-TCKH ngày 04/7/2023 của UBND huyện Bắc Sơn</t>
  </si>
  <si>
    <t>Văn bản chấp thuận số 1354/UBND-TCKH ngày 14/8/2023 của UBND huyện Bắc Sơn</t>
  </si>
  <si>
    <t>Văn bản chấp thuận số 1503/UBND-TCKH ngày 06/9/2023 của UBND huyện Bắc Sơn</t>
  </si>
  <si>
    <t>Văn bản chấp thuận số 1504/UBND-TCKH ngày 06/9/2023 của UBND huyện Bắc Sơn</t>
  </si>
  <si>
    <t>Văn bản chấp thuận số 1740/UBND-TCKH ngày 06/10/2023 của UBND huyện Bắc Sơn</t>
  </si>
  <si>
    <t>Văn bản chấp thuận số 1408/UBND-TCKH ngày 21/8/2023 của UBND huyện Bắc Sơn</t>
  </si>
  <si>
    <t>Văn bản chấp thuận số 1774/UBND-TCKH ngày 11/10/2023 của UBND huyện Bắc Sơn</t>
  </si>
  <si>
    <t>Chăn nuôi bò</t>
  </si>
  <si>
    <t>Hoàng Doãn Bằng</t>
  </si>
  <si>
    <t>Văn bản chấp thuận số 2295/UBND-TCKH ngày 28/12/2023 của UBND huyện Bắc Sơn</t>
  </si>
  <si>
    <t>Văn bản chấp thuận số 2294/UBND-TCKH ngày 28/12/2023 của UBND huyện Bắc Sơn</t>
  </si>
  <si>
    <t>Trồng cây cam đường canh</t>
  </si>
  <si>
    <t>Dương Doãn Trình</t>
  </si>
  <si>
    <t>Văn bản chấp thuận số 2293/UBND-TCKH ngày 28/12/2023 của UBND huyện Bắc Sơn</t>
  </si>
  <si>
    <t>Lương Thị Huyền</t>
  </si>
  <si>
    <t>Văn bản chấp thuận số 2292/UBND-TCKH ngày 28/12/2023 của UBND huyện Bắc Sơn</t>
  </si>
  <si>
    <t>Dương Thị Dung</t>
  </si>
  <si>
    <t>Nguyễn Thị Hoa</t>
  </si>
  <si>
    <t>Năm 2024</t>
  </si>
  <si>
    <t>Văn bản chấp thuận số 1739/UBND-TCKH ngày 06/10/2023 của UBND huyện Bắc Sơn</t>
  </si>
  <si>
    <t>Nguyễn Hữu Giang</t>
  </si>
  <si>
    <t>(Kèm theo Kế hoạch số       /KH-UBND ngày   /7/2024 của UBND huyện Bắc Sơn)</t>
  </si>
  <si>
    <t>Quy mô</t>
  </si>
  <si>
    <t>Trồng 5.500 cây cam đường canh, trên diện tích 9,96ha</t>
  </si>
  <si>
    <t>120 con lợn (20 lợn nái sinh sản và 100 lợn thịt)</t>
  </si>
  <si>
    <t>Trồng cây dược liệu trên diện tích 82,86ha trên địa bàn các xã:  Hưng Vũ, Trấn Yên, Vũ Lăng và Tân Thành</t>
  </si>
  <si>
    <t>Chăn nuôi 10.000 con gà (5000 gà thịt, 5000 gà đẻ trứng)</t>
  </si>
  <si>
    <t xml:space="preserve">Tổng 2.700 cây cam đường canh, trên diện tích 2,7ha (xã Bắc Quỳnh và xã Tân Lập) </t>
  </si>
  <si>
    <t>Chăn nuôi 150 lợn nái sinh sản và 500 lợn thịt</t>
  </si>
  <si>
    <t>chăn nuôi 18.000 con gà thịt</t>
  </si>
  <si>
    <t>Chăn nuôi 25 con trâu</t>
  </si>
  <si>
    <t>Chăn nuôi 13 con trâu, bò</t>
  </si>
  <si>
    <t>Chăn nuôi 20 con trâu, bò</t>
  </si>
  <si>
    <t>Chăn nuôi 10 con trâu</t>
  </si>
  <si>
    <t>Chăn nuôi 15 con trâu, bò</t>
  </si>
  <si>
    <t>Văn bản  chấp thuận số 2566/QĐ-UBND, ngày 03/8/2022</t>
  </si>
  <si>
    <t>Chăn nuôi 25 con lợn rừng nái, 34 con lợn thịt</t>
  </si>
  <si>
    <t>Trồng 6.540 cây quế, trên diện tích 2,18ha</t>
  </si>
  <si>
    <t>Trồng 10ha cây keo</t>
  </si>
  <si>
    <t>Trồng 6,06ha cây keo</t>
  </si>
  <si>
    <t>Trồng 9,81ha cây keo</t>
  </si>
  <si>
    <t>Trồng 1.150 cây cam đường canh trên 1,14ha</t>
  </si>
  <si>
    <t>Trồng 650 cây cam đường canh trên 0,63ha</t>
  </si>
  <si>
    <t>Trồng 650 cây cam đường canh trên 1,74ha</t>
  </si>
  <si>
    <t>Chăn nuôi 19.000 con gà thịt</t>
  </si>
  <si>
    <t>Trồng 6ha cây keo</t>
  </si>
  <si>
    <t>Chăn nuôi 10.000 con gà thịt</t>
  </si>
  <si>
    <t>Chăn nuôi 30 con lợn nái sinh sản, 110 con lợn thịt</t>
  </si>
  <si>
    <t>Nuôi cá trắm, trôi, chép và chép giòn trên diện tích ao 7.560m2</t>
  </si>
  <si>
    <t>Trồng 5,8ha cây keo</t>
  </si>
  <si>
    <t>Trồng cây dược liệu trên diện tích 2,4ha (xã Bắc Quỳnh và Hưng Vũ)</t>
  </si>
  <si>
    <t>Trồng cây cam đường canh trên 0,67ha</t>
  </si>
  <si>
    <t>Trồng 2,25ha cây cam đường canh</t>
  </si>
  <si>
    <t>Trồng 0,56ha cây cam đường canh</t>
  </si>
  <si>
    <t>Chăn nuôi 6 con lợn nái và 60 con lợn thịt</t>
  </si>
  <si>
    <t xml:space="preserve">Trồng 1,52 ha cây quế </t>
  </si>
  <si>
    <t xml:space="preserve">Trồng 1ha cây quế </t>
  </si>
  <si>
    <t>Trồng 3,98ha cây cam đường canh</t>
  </si>
  <si>
    <t xml:space="preserve">Trồng 1,82 ha cây quế </t>
  </si>
  <si>
    <t xml:space="preserve">Trồng 1.500 cây cam đường canh, trên diện tích 1ha  </t>
  </si>
  <si>
    <t xml:space="preserve">Trồng 3,7ha cây quế </t>
  </si>
  <si>
    <t xml:space="preserve">Trồng 0,54ha cây quýt </t>
  </si>
  <si>
    <t>Trồng 1,1ha cây cam đường canh</t>
  </si>
  <si>
    <t>Trồng 3ha cây cam đường canh</t>
  </si>
  <si>
    <t>Chăn nuôi 25 con lợn nái và 200 lợn con</t>
  </si>
  <si>
    <t>Chăn nuôi 16 con bò</t>
  </si>
  <si>
    <t>Trồng 0,696ha cây cam đường canh</t>
  </si>
  <si>
    <t>Trồng 2ha cây cam đường canh</t>
  </si>
  <si>
    <t>Trồng 20.500 cây hồi trên diện tích 8,2ha</t>
  </si>
  <si>
    <t>Trồng 4,7ha cây cam đường canh</t>
  </si>
  <si>
    <t>Trồng 10ha cây quế</t>
  </si>
  <si>
    <t>Trồng cây cam vinh trên diện tích 0,32ha</t>
  </si>
  <si>
    <t>Chăn nuôi 5 lợn nái, 15 lợn thịt và 6 ngựa bạch</t>
  </si>
  <si>
    <t>Chăn nuôi 8 ngựa bạch và 5 con trâu</t>
  </si>
  <si>
    <t>Trồng 11ha cây quế</t>
  </si>
  <si>
    <t>Chăn nuôi 7 ngựa bạch và trâu</t>
  </si>
  <si>
    <t>Nuôi cá trắm, trôi, chép trên diện tích ao 1.500m2</t>
  </si>
  <si>
    <t xml:space="preserve">Chăn nuôi 15 ngựa bạch </t>
  </si>
  <si>
    <t>Trồng 0,74 ha cây cát sâm</t>
  </si>
  <si>
    <t>Trồng 0,39 ha cây quýt</t>
  </si>
  <si>
    <t>Trồng 1 ha cây cam canh</t>
  </si>
  <si>
    <t>Trồng 3ha cây cam quế</t>
  </si>
  <si>
    <t>Chăn nuôi 25 con lợn nái và 34 lợn thịt</t>
  </si>
  <si>
    <t>Chăn nuôi 8 con bò</t>
  </si>
  <si>
    <t>Trồng 24 ha cây quế</t>
  </si>
  <si>
    <t>Trồng 9,3 ha cây quế</t>
  </si>
  <si>
    <t>Trồng 13,6 ha cây quế</t>
  </si>
  <si>
    <t>Chăn nuôi 1.500 con gà đẻ trứng</t>
  </si>
  <si>
    <t>Trồng 4,94ha cây quế</t>
  </si>
  <si>
    <t>Trồng 4,5ha cây hồng</t>
  </si>
  <si>
    <t>Trồng 6 ha cây quế</t>
  </si>
  <si>
    <t>Nuôi 25 con lợn nái và 30 con lợn thịt</t>
  </si>
  <si>
    <t>Địa điểm thực hiện dự án</t>
  </si>
  <si>
    <t>Thôn Nà Gỗ, xã Tân Thành</t>
  </si>
  <si>
    <t xml:space="preserve">Văn bản chấp thuận số 1756/QĐ-UBND ngày 11/6/2021 </t>
  </si>
  <si>
    <t xml:space="preserve">Văn bản chấp thuận số 3055/QĐ-UBND ngày 17/8/2021 </t>
  </si>
  <si>
    <t>Khối phố Nguyễn Thị Minh Khai, thị trấn Bắc Sơn</t>
  </si>
  <si>
    <t>Thôn Nà Cái, xã Tân Lập</t>
  </si>
  <si>
    <t>Thôn Nam Hương 2, xã Tân Hương</t>
  </si>
  <si>
    <t>Thôn Lân Páng, xã Đồng Ý</t>
  </si>
  <si>
    <t>Thôn Mỏ Nhài, xã Hưng Vũ</t>
  </si>
  <si>
    <t>Thôn Bắc Sơn, xã Bắc Quỳnh</t>
  </si>
  <si>
    <t>Thôn Hồng Sơn, xã Vũ Sơn</t>
  </si>
  <si>
    <t>Thôn Gia Hòa 1, xã Nhất Hòa</t>
  </si>
  <si>
    <t>Thôn Vũ Lâm, xã Vũ Lễ</t>
  </si>
  <si>
    <t>Thôn Tân Sơn, xã Bắc Quỳnh</t>
  </si>
  <si>
    <t>Thôn Áng Nộc, xã Chiêu Vũ</t>
  </si>
  <si>
    <t>Thôn Bình Thượng, xã Chiêu Vũ</t>
  </si>
  <si>
    <t>Thôn Dục Thúm xã  Chiêu Vũ</t>
  </si>
  <si>
    <t>Thôn Táp Già, xã Chiêu Vũ</t>
  </si>
  <si>
    <t>Thôn Tân Kỳ, xã Chiêu Vũ</t>
  </si>
  <si>
    <t>Thôn Dục Thúm, xã  Chiêu Vũ</t>
  </si>
  <si>
    <t>Khối phố Tiến Hợp 2, thị trấn Bắc Sơn</t>
  </si>
  <si>
    <t>Thôn Khau Ràng, xã Đồng Ý</t>
  </si>
  <si>
    <t>Thôn Dục Thúm, xã Chiêu Vũ</t>
  </si>
  <si>
    <t>Thôn Bình An, xã Tân Thành</t>
  </si>
  <si>
    <t>Thôn Tân Vũ, xã Tân Thành</t>
  </si>
  <si>
    <t>Thôn Phong Thịnh, xã Đồng Ý</t>
  </si>
  <si>
    <t>Thôn An Ninh, xã Long Đống</t>
  </si>
  <si>
    <t>Thôn Pác Giáo và Thôn Nà Yêu, xã Tân Lập</t>
  </si>
  <si>
    <t>Thôn Nà Yêu, xã Tân Lập</t>
  </si>
  <si>
    <t>Thôn Nà Nâm, xã Tân Lập</t>
  </si>
  <si>
    <t>Thôn Đông Đằng, xã Bắc Quỳnh</t>
  </si>
  <si>
    <t>Khối phố Vĩnh Thuận, thị trấn Bắc Sơn</t>
  </si>
  <si>
    <t>Thôn Nà Ghéo, xã Đồng Ý</t>
  </si>
  <si>
    <t>Thôn Hợp Nhất, xã Đồng Ý, huyện Bắc Sơn</t>
  </si>
  <si>
    <t>Thôn Nà Cái, xã Tân Lập, huyện Bắc Sơn</t>
  </si>
  <si>
    <t>Thôn Hoan Trung, xã Chiến Thắng</t>
  </si>
  <si>
    <t>Thôn Nam Hương 1, xã Tân Hương</t>
  </si>
  <si>
    <t>Thôn Bản Soong, xã Vạn Thủy</t>
  </si>
  <si>
    <t>Thôn Vũ Thắng A, xã Tân Tri</t>
  </si>
  <si>
    <t>Thôn Hồng Phong 1, xã Chiến Thắng</t>
  </si>
  <si>
    <t>Thôn Mỏ Đẩu, xã Tân Lập</t>
  </si>
  <si>
    <t>Thôn Nà Cuối, xã Đồng Ý</t>
  </si>
  <si>
    <t>Thôn Nà Danh, xã Vũ Sơn</t>
  </si>
  <si>
    <t>Thôn Đon Úy, xã Tân Hương</t>
  </si>
  <si>
    <t>Thôn Thâm Pát, xã Bắc Quỳnh</t>
  </si>
  <si>
    <t>Thôn Bình An, xã Tân Thành, huyện Bắc Sơn</t>
  </si>
  <si>
    <t>Thôn Ngả Hai, xã Vũ Lễ, huyện Bắc Sơn</t>
  </si>
  <si>
    <t>Khối phố Tiến Hợp 1, thị trấn Bắc Sơn</t>
  </si>
  <si>
    <t>Thôn Tân Sơn, xã Vũ Sơn</t>
  </si>
  <si>
    <t>Thôn Bản Khuông, xã Vạn Thủy</t>
  </si>
  <si>
    <t>Thôn Hợp Nhật, xã Đồng Ý</t>
  </si>
  <si>
    <t>Thôn Quang Tiến, xã Vũ Lễ và Thôn Bình An, xã Tân Thành</t>
  </si>
  <si>
    <t>Thôn Trí Yên xã Bắc Quỳnh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</si>
</sst>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\(#\)"/>
    <numFmt numFmtId="165" formatCode="_(* #,##0_);_(* \(#,##0\);_(* &quot;-&quot;??_);_(@_)"/>
  </numFmts>
  <fonts count="10" x14ac:knownFonts="1">
    <font>
      <sz val="11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i/>
      <sz val="12"/>
      <color theme="1"/>
      <name val="Times New Roman"/>
      <family val="2"/>
    </font>
    <font>
      <b/>
      <i/>
      <sz val="12"/>
      <color theme="1"/>
      <name val="Times New Roman"/>
      <family val="2"/>
    </font>
    <font>
      <sz val="12"/>
      <name val="Times New Roman"/>
      <family val="2"/>
    </font>
    <font>
      <sz val="11"/>
      <color theme="1"/>
      <name val="Times New Roman"/>
      <family val="2"/>
    </font>
    <font>
      <b/>
      <i/>
      <sz val="12"/>
      <name val="Times New Roman"/>
      <family val="2"/>
    </font>
    <font>
      <b/>
      <sz val="12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1" fontId="6" fillId="0" borderId="1" xfId="2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41" fontId="6" fillId="0" borderId="1" xfId="2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2" fillId="2" borderId="0" xfId="1" applyNumberFormat="1" applyFont="1" applyFill="1"/>
    <xf numFmtId="165" fontId="2" fillId="2" borderId="0" xfId="1" applyNumberFormat="1" applyFont="1" applyFill="1" applyAlignment="1">
      <alignment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1" fontId="1" fillId="0" borderId="1" xfId="2" applyFont="1" applyFill="1" applyBorder="1" applyAlignment="1">
      <alignment horizontal="left" vertical="center" wrapText="1"/>
    </xf>
    <xf numFmtId="165" fontId="1" fillId="2" borderId="1" xfId="1" applyNumberFormat="1" applyFont="1" applyFill="1" applyBorder="1" applyAlignment="1">
      <alignment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6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7"/>
  <sheetViews>
    <sheetView tabSelected="1" view="pageBreakPreview" topLeftCell="A6" zoomScale="70" zoomScaleNormal="50" zoomScaleSheetLayoutView="70" workbookViewId="0">
      <pane xSplit="3" ySplit="2" topLeftCell="D8" activePane="bottomRight" state="frozen"/>
      <selection activeCell="A6" sqref="A6"/>
      <selection pane="topRight" activeCell="D6" sqref="D6"/>
      <selection pane="bottomLeft" activeCell="A8" sqref="A8"/>
      <selection pane="bottomRight" activeCell="G9" sqref="G9"/>
    </sheetView>
  </sheetViews>
  <sheetFormatPr defaultColWidth="9.109375" defaultRowHeight="15.65" x14ac:dyDescent="0.25"/>
  <cols>
    <col min="1" max="1" width="9.109375" style="9"/>
    <col min="2" max="2" width="5.6640625" style="10" customWidth="1"/>
    <col min="3" max="3" width="26.5546875" style="9" customWidth="1"/>
    <col min="4" max="4" width="17.109375" style="9" customWidth="1"/>
    <col min="5" max="5" width="22.109375" style="9" customWidth="1"/>
    <col min="6" max="6" width="17.6640625" style="41" customWidth="1"/>
    <col min="7" max="7" width="21.6640625" style="41" customWidth="1"/>
    <col min="8" max="9" width="12.6640625" style="11" customWidth="1"/>
    <col min="10" max="15" width="10.6640625" style="11" hidden="1" customWidth="1"/>
    <col min="16" max="19" width="10.6640625" style="32" hidden="1" customWidth="1"/>
    <col min="20" max="21" width="10.6640625" style="11" customWidth="1"/>
    <col min="22" max="22" width="23" style="9" customWidth="1"/>
    <col min="23" max="25" width="17" style="9" customWidth="1"/>
    <col min="26" max="26" width="19.44140625" style="9" customWidth="1"/>
    <col min="27" max="16384" width="9.109375" style="9"/>
  </cols>
  <sheetData>
    <row r="1" spans="2:26" hidden="1" x14ac:dyDescent="0.3">
      <c r="B1" s="7"/>
      <c r="C1" s="7"/>
      <c r="D1" s="7"/>
      <c r="E1" s="7"/>
      <c r="F1" s="40"/>
      <c r="G1" s="40"/>
      <c r="H1" s="8"/>
      <c r="I1" s="8"/>
      <c r="J1" s="8"/>
      <c r="K1" s="8"/>
      <c r="L1" s="8"/>
      <c r="M1" s="8"/>
      <c r="N1" s="8"/>
      <c r="O1" s="8"/>
      <c r="P1" s="31"/>
      <c r="Q1" s="31"/>
      <c r="R1" s="31"/>
      <c r="S1" s="31"/>
      <c r="T1" s="53"/>
      <c r="U1" s="53"/>
      <c r="V1" s="53"/>
      <c r="W1" s="53"/>
      <c r="X1" s="53"/>
      <c r="Y1" s="53"/>
      <c r="Z1" s="53"/>
    </row>
    <row r="2" spans="2:26" ht="16" customHeight="1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"/>
      <c r="X2" s="1"/>
      <c r="Y2" s="1"/>
      <c r="Z2" s="1"/>
    </row>
    <row r="3" spans="2:26" ht="23.5" customHeight="1" x14ac:dyDescent="0.25">
      <c r="B3" s="54" t="s"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1"/>
      <c r="X3" s="1"/>
      <c r="Y3" s="1"/>
      <c r="Z3" s="1"/>
    </row>
    <row r="4" spans="2:26" ht="23.5" customHeight="1" x14ac:dyDescent="0.25">
      <c r="B4" s="55" t="s">
        <v>208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1"/>
      <c r="X4" s="1"/>
      <c r="Y4" s="1"/>
      <c r="Z4" s="1"/>
    </row>
    <row r="5" spans="2:26" x14ac:dyDescent="0.25">
      <c r="U5" s="56" t="s">
        <v>0</v>
      </c>
      <c r="V5" s="56"/>
    </row>
    <row r="6" spans="2:26" ht="20.2" customHeight="1" x14ac:dyDescent="0.3">
      <c r="B6" s="47" t="s">
        <v>3</v>
      </c>
      <c r="C6" s="57" t="s">
        <v>4</v>
      </c>
      <c r="D6" s="57" t="s">
        <v>5</v>
      </c>
      <c r="E6" s="58" t="s">
        <v>6</v>
      </c>
      <c r="F6" s="60" t="s">
        <v>279</v>
      </c>
      <c r="G6" s="60" t="s">
        <v>209</v>
      </c>
      <c r="H6" s="49" t="s">
        <v>7</v>
      </c>
      <c r="I6" s="49" t="s">
        <v>8</v>
      </c>
      <c r="J6" s="51" t="s">
        <v>9</v>
      </c>
      <c r="K6" s="52"/>
      <c r="L6" s="51" t="s">
        <v>10</v>
      </c>
      <c r="M6" s="52"/>
      <c r="N6" s="51" t="s">
        <v>11</v>
      </c>
      <c r="O6" s="52"/>
      <c r="P6" s="51" t="s">
        <v>12</v>
      </c>
      <c r="Q6" s="52"/>
      <c r="R6" s="51" t="s">
        <v>205</v>
      </c>
      <c r="S6" s="52"/>
      <c r="T6" s="46" t="s">
        <v>13</v>
      </c>
      <c r="U6" s="46"/>
      <c r="V6" s="47" t="s">
        <v>1</v>
      </c>
      <c r="W6" s="7"/>
      <c r="X6" s="7"/>
      <c r="Y6" s="48"/>
      <c r="Z6" s="48"/>
    </row>
    <row r="7" spans="2:26" s="3" customFormat="1" ht="78.45" customHeight="1" x14ac:dyDescent="0.25">
      <c r="B7" s="47"/>
      <c r="C7" s="57"/>
      <c r="D7" s="57"/>
      <c r="E7" s="59"/>
      <c r="F7" s="60"/>
      <c r="G7" s="60"/>
      <c r="H7" s="50"/>
      <c r="I7" s="50"/>
      <c r="J7" s="12" t="s">
        <v>14</v>
      </c>
      <c r="K7" s="12" t="s">
        <v>15</v>
      </c>
      <c r="L7" s="12" t="s">
        <v>14</v>
      </c>
      <c r="M7" s="12" t="s">
        <v>15</v>
      </c>
      <c r="N7" s="12" t="s">
        <v>14</v>
      </c>
      <c r="O7" s="12" t="s">
        <v>15</v>
      </c>
      <c r="P7" s="12" t="s">
        <v>14</v>
      </c>
      <c r="Q7" s="12" t="s">
        <v>15</v>
      </c>
      <c r="R7" s="12" t="s">
        <v>14</v>
      </c>
      <c r="S7" s="12" t="s">
        <v>15</v>
      </c>
      <c r="T7" s="12" t="s">
        <v>14</v>
      </c>
      <c r="U7" s="12" t="s">
        <v>15</v>
      </c>
      <c r="V7" s="47"/>
    </row>
    <row r="8" spans="2:26" s="4" customFormat="1" ht="22.55" customHeight="1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</row>
    <row r="9" spans="2:26" s="4" customFormat="1" ht="66.7" customHeight="1" x14ac:dyDescent="0.25">
      <c r="B9" s="14">
        <v>1</v>
      </c>
      <c r="C9" s="15" t="s">
        <v>84</v>
      </c>
      <c r="D9" s="15" t="s">
        <v>16</v>
      </c>
      <c r="E9" s="16" t="s">
        <v>182</v>
      </c>
      <c r="F9" s="16" t="s">
        <v>285</v>
      </c>
      <c r="G9" s="42" t="s">
        <v>210</v>
      </c>
      <c r="H9" s="17">
        <v>3836</v>
      </c>
      <c r="I9" s="18">
        <v>3836</v>
      </c>
      <c r="J9" s="5"/>
      <c r="K9" s="5"/>
      <c r="L9" s="17">
        <v>3836</v>
      </c>
      <c r="M9" s="19">
        <f>74+107+107</f>
        <v>288</v>
      </c>
      <c r="N9" s="19"/>
      <c r="O9" s="19">
        <f>104+103+103+107</f>
        <v>417</v>
      </c>
      <c r="P9" s="18"/>
      <c r="Q9" s="18">
        <v>110</v>
      </c>
      <c r="R9" s="18"/>
      <c r="S9" s="18">
        <v>106</v>
      </c>
      <c r="T9" s="19">
        <f>+L9+N9+P9</f>
        <v>3836</v>
      </c>
      <c r="U9" s="20">
        <f>+M9+O9+Q9+S9</f>
        <v>921</v>
      </c>
      <c r="V9" s="6"/>
    </row>
    <row r="10" spans="2:26" s="4" customFormat="1" ht="66.7" customHeight="1" x14ac:dyDescent="0.25">
      <c r="B10" s="14">
        <v>2</v>
      </c>
      <c r="C10" s="15" t="s">
        <v>85</v>
      </c>
      <c r="D10" s="15" t="s">
        <v>17</v>
      </c>
      <c r="E10" s="16" t="s">
        <v>181</v>
      </c>
      <c r="F10" s="16" t="s">
        <v>286</v>
      </c>
      <c r="G10" s="42" t="s">
        <v>211</v>
      </c>
      <c r="H10" s="21">
        <v>500</v>
      </c>
      <c r="I10" s="22">
        <v>500</v>
      </c>
      <c r="J10" s="5"/>
      <c r="K10" s="5"/>
      <c r="L10" s="21">
        <v>500</v>
      </c>
      <c r="M10" s="19">
        <f>7+7</f>
        <v>14</v>
      </c>
      <c r="N10" s="19"/>
      <c r="O10" s="19">
        <f>8+6+6+6</f>
        <v>26</v>
      </c>
      <c r="P10" s="18"/>
      <c r="Q10" s="18">
        <v>6</v>
      </c>
      <c r="R10" s="18"/>
      <c r="S10" s="18">
        <v>6</v>
      </c>
      <c r="T10" s="19">
        <f t="shared" ref="T10:T72" si="0">+L10+N10+P10</f>
        <v>500</v>
      </c>
      <c r="U10" s="20">
        <f t="shared" ref="U10:U72" si="1">+M10+O10+Q10+S10</f>
        <v>52</v>
      </c>
      <c r="V10" s="6"/>
    </row>
    <row r="11" spans="2:26" s="4" customFormat="1" ht="90" customHeight="1" x14ac:dyDescent="0.25">
      <c r="B11" s="14">
        <v>3</v>
      </c>
      <c r="C11" s="15" t="s">
        <v>86</v>
      </c>
      <c r="D11" s="15" t="s">
        <v>18</v>
      </c>
      <c r="E11" s="16" t="s">
        <v>281</v>
      </c>
      <c r="F11" s="16" t="s">
        <v>287</v>
      </c>
      <c r="G11" s="42" t="s">
        <v>212</v>
      </c>
      <c r="H11" s="17">
        <v>5000</v>
      </c>
      <c r="I11" s="18">
        <v>5000</v>
      </c>
      <c r="J11" s="5"/>
      <c r="K11" s="5"/>
      <c r="L11" s="17">
        <v>5000</v>
      </c>
      <c r="M11" s="19">
        <f>139+95</f>
        <v>234</v>
      </c>
      <c r="N11" s="19"/>
      <c r="O11" s="19">
        <f>136+138+128+123</f>
        <v>525</v>
      </c>
      <c r="P11" s="18"/>
      <c r="Q11" s="18">
        <v>130</v>
      </c>
      <c r="R11" s="18"/>
      <c r="S11" s="18">
        <v>132</v>
      </c>
      <c r="T11" s="19">
        <f t="shared" si="0"/>
        <v>5000</v>
      </c>
      <c r="U11" s="20">
        <f t="shared" si="1"/>
        <v>1021</v>
      </c>
      <c r="V11" s="6"/>
    </row>
    <row r="12" spans="2:26" s="4" customFormat="1" ht="66.7" customHeight="1" x14ac:dyDescent="0.25">
      <c r="B12" s="14">
        <v>4</v>
      </c>
      <c r="C12" s="15" t="s">
        <v>87</v>
      </c>
      <c r="D12" s="15" t="s">
        <v>19</v>
      </c>
      <c r="E12" s="16" t="s">
        <v>282</v>
      </c>
      <c r="F12" s="16" t="s">
        <v>288</v>
      </c>
      <c r="G12" s="42" t="s">
        <v>213</v>
      </c>
      <c r="H12" s="17">
        <v>1000</v>
      </c>
      <c r="I12" s="18">
        <v>1000</v>
      </c>
      <c r="J12" s="5"/>
      <c r="K12" s="5"/>
      <c r="L12" s="17">
        <v>1000</v>
      </c>
      <c r="M12" s="19">
        <v>28</v>
      </c>
      <c r="N12" s="19"/>
      <c r="O12" s="19">
        <f>28+28+24+27</f>
        <v>107</v>
      </c>
      <c r="P12" s="18"/>
      <c r="Q12" s="18">
        <v>23</v>
      </c>
      <c r="R12" s="18"/>
      <c r="S12" s="18">
        <v>24</v>
      </c>
      <c r="T12" s="19">
        <f t="shared" si="0"/>
        <v>1000</v>
      </c>
      <c r="U12" s="20">
        <f t="shared" si="1"/>
        <v>182</v>
      </c>
      <c r="V12" s="6"/>
    </row>
    <row r="13" spans="2:26" s="4" customFormat="1" ht="66.7" customHeight="1" x14ac:dyDescent="0.25">
      <c r="B13" s="14">
        <v>5</v>
      </c>
      <c r="C13" s="15" t="s">
        <v>88</v>
      </c>
      <c r="D13" s="15" t="s">
        <v>20</v>
      </c>
      <c r="E13" s="16" t="s">
        <v>180</v>
      </c>
      <c r="F13" s="16" t="s">
        <v>289</v>
      </c>
      <c r="G13" s="42" t="s">
        <v>254</v>
      </c>
      <c r="H13" s="17">
        <v>1500</v>
      </c>
      <c r="I13" s="18">
        <v>1500</v>
      </c>
      <c r="J13" s="5"/>
      <c r="K13" s="5"/>
      <c r="L13" s="17"/>
      <c r="M13" s="19"/>
      <c r="N13" s="19">
        <v>1500</v>
      </c>
      <c r="O13" s="19">
        <f>11+41+44+41</f>
        <v>137</v>
      </c>
      <c r="P13" s="18"/>
      <c r="Q13" s="18">
        <v>44</v>
      </c>
      <c r="R13" s="18"/>
      <c r="S13" s="18">
        <v>42</v>
      </c>
      <c r="T13" s="19">
        <f t="shared" si="0"/>
        <v>1500</v>
      </c>
      <c r="U13" s="20">
        <f t="shared" si="1"/>
        <v>223</v>
      </c>
      <c r="V13" s="6"/>
    </row>
    <row r="14" spans="2:26" s="4" customFormat="1" ht="66.7" customHeight="1" x14ac:dyDescent="0.25">
      <c r="B14" s="14">
        <v>6</v>
      </c>
      <c r="C14" s="23" t="s">
        <v>89</v>
      </c>
      <c r="D14" s="15" t="s">
        <v>21</v>
      </c>
      <c r="E14" s="16" t="s">
        <v>179</v>
      </c>
      <c r="F14" s="16" t="s">
        <v>290</v>
      </c>
      <c r="G14" s="42" t="s">
        <v>216</v>
      </c>
      <c r="H14" s="21">
        <v>3000</v>
      </c>
      <c r="I14" s="21">
        <v>3000</v>
      </c>
      <c r="J14" s="5"/>
      <c r="K14" s="5"/>
      <c r="L14" s="21"/>
      <c r="M14" s="19"/>
      <c r="N14" s="21">
        <v>2200</v>
      </c>
      <c r="O14" s="19">
        <f>57+64+61</f>
        <v>182</v>
      </c>
      <c r="P14" s="18"/>
      <c r="Q14" s="18">
        <v>65</v>
      </c>
      <c r="R14" s="18"/>
      <c r="S14" s="18">
        <v>57</v>
      </c>
      <c r="T14" s="19">
        <f t="shared" si="0"/>
        <v>2200</v>
      </c>
      <c r="U14" s="20">
        <f t="shared" si="1"/>
        <v>304</v>
      </c>
      <c r="V14" s="6"/>
    </row>
    <row r="15" spans="2:26" s="4" customFormat="1" ht="66.7" customHeight="1" x14ac:dyDescent="0.25">
      <c r="B15" s="14">
        <v>7</v>
      </c>
      <c r="C15" s="23" t="s">
        <v>90</v>
      </c>
      <c r="D15" s="15" t="s">
        <v>22</v>
      </c>
      <c r="E15" s="16" t="s">
        <v>178</v>
      </c>
      <c r="F15" s="16" t="s">
        <v>291</v>
      </c>
      <c r="G15" s="42" t="s">
        <v>215</v>
      </c>
      <c r="H15" s="21">
        <v>4000</v>
      </c>
      <c r="I15" s="21">
        <v>4000</v>
      </c>
      <c r="J15" s="5"/>
      <c r="K15" s="5"/>
      <c r="L15" s="21"/>
      <c r="M15" s="19"/>
      <c r="N15" s="21">
        <v>4000</v>
      </c>
      <c r="O15" s="19">
        <f>37+105+100</f>
        <v>242</v>
      </c>
      <c r="P15" s="18"/>
      <c r="Q15" s="18">
        <v>106</v>
      </c>
      <c r="R15" s="18"/>
      <c r="S15" s="18">
        <v>108</v>
      </c>
      <c r="T15" s="19">
        <f t="shared" si="0"/>
        <v>4000</v>
      </c>
      <c r="U15" s="20">
        <f t="shared" si="1"/>
        <v>456</v>
      </c>
      <c r="V15" s="6"/>
    </row>
    <row r="16" spans="2:26" s="4" customFormat="1" ht="66.7" customHeight="1" x14ac:dyDescent="0.25">
      <c r="B16" s="14">
        <v>8</v>
      </c>
      <c r="C16" s="23" t="s">
        <v>88</v>
      </c>
      <c r="D16" s="15" t="s">
        <v>146</v>
      </c>
      <c r="E16" s="16" t="s">
        <v>177</v>
      </c>
      <c r="F16" s="16" t="s">
        <v>292</v>
      </c>
      <c r="G16" s="42" t="s">
        <v>214</v>
      </c>
      <c r="H16" s="21">
        <v>5000</v>
      </c>
      <c r="I16" s="21">
        <v>5000</v>
      </c>
      <c r="J16" s="5"/>
      <c r="K16" s="5"/>
      <c r="L16" s="21"/>
      <c r="M16" s="19"/>
      <c r="N16" s="21">
        <v>4500</v>
      </c>
      <c r="O16" s="19">
        <f>18+102+98</f>
        <v>218</v>
      </c>
      <c r="P16" s="18"/>
      <c r="Q16" s="18">
        <v>130</v>
      </c>
      <c r="R16" s="18"/>
      <c r="S16" s="18">
        <v>134</v>
      </c>
      <c r="T16" s="19">
        <f t="shared" si="0"/>
        <v>4500</v>
      </c>
      <c r="U16" s="20">
        <f t="shared" si="1"/>
        <v>482</v>
      </c>
      <c r="V16" s="6"/>
    </row>
    <row r="17" spans="2:22" s="4" customFormat="1" ht="66.7" customHeight="1" x14ac:dyDescent="0.25">
      <c r="B17" s="14">
        <v>9</v>
      </c>
      <c r="C17" s="23" t="s">
        <v>91</v>
      </c>
      <c r="D17" s="15" t="s">
        <v>23</v>
      </c>
      <c r="E17" s="16" t="s">
        <v>176</v>
      </c>
      <c r="F17" s="16" t="s">
        <v>286</v>
      </c>
      <c r="G17" s="42" t="s">
        <v>220</v>
      </c>
      <c r="H17" s="21">
        <v>200</v>
      </c>
      <c r="I17" s="21">
        <v>200</v>
      </c>
      <c r="J17" s="5"/>
      <c r="K17" s="5"/>
      <c r="L17" s="21"/>
      <c r="M17" s="19"/>
      <c r="N17" s="21">
        <v>200</v>
      </c>
      <c r="O17" s="19">
        <f>6+2</f>
        <v>8</v>
      </c>
      <c r="P17" s="18"/>
      <c r="Q17" s="18">
        <v>6</v>
      </c>
      <c r="R17" s="18"/>
      <c r="S17" s="18">
        <v>6</v>
      </c>
      <c r="T17" s="19">
        <f t="shared" si="0"/>
        <v>200</v>
      </c>
      <c r="U17" s="20">
        <f t="shared" si="1"/>
        <v>20</v>
      </c>
      <c r="V17" s="6"/>
    </row>
    <row r="18" spans="2:22" s="4" customFormat="1" ht="66.7" customHeight="1" x14ac:dyDescent="0.25">
      <c r="B18" s="14">
        <v>10</v>
      </c>
      <c r="C18" s="23" t="s">
        <v>92</v>
      </c>
      <c r="D18" s="15" t="s">
        <v>24</v>
      </c>
      <c r="E18" s="16" t="s">
        <v>175</v>
      </c>
      <c r="F18" s="16" t="s">
        <v>286</v>
      </c>
      <c r="G18" s="42" t="s">
        <v>217</v>
      </c>
      <c r="H18" s="21">
        <v>500</v>
      </c>
      <c r="I18" s="21">
        <v>200</v>
      </c>
      <c r="J18" s="5"/>
      <c r="K18" s="5"/>
      <c r="L18" s="21"/>
      <c r="M18" s="19"/>
      <c r="N18" s="21">
        <v>200</v>
      </c>
      <c r="O18" s="19">
        <f>6+2</f>
        <v>8</v>
      </c>
      <c r="P18" s="18"/>
      <c r="Q18" s="18">
        <v>6</v>
      </c>
      <c r="R18" s="18"/>
      <c r="S18" s="18">
        <v>6</v>
      </c>
      <c r="T18" s="19">
        <f t="shared" si="0"/>
        <v>200</v>
      </c>
      <c r="U18" s="20">
        <f t="shared" si="1"/>
        <v>20</v>
      </c>
      <c r="V18" s="6"/>
    </row>
    <row r="19" spans="2:22" s="4" customFormat="1" ht="66.7" customHeight="1" x14ac:dyDescent="0.25">
      <c r="B19" s="14">
        <v>11</v>
      </c>
      <c r="C19" s="23" t="s">
        <v>93</v>
      </c>
      <c r="D19" s="15" t="s">
        <v>25</v>
      </c>
      <c r="E19" s="16" t="s">
        <v>174</v>
      </c>
      <c r="F19" s="16" t="s">
        <v>293</v>
      </c>
      <c r="G19" s="42" t="s">
        <v>219</v>
      </c>
      <c r="H19" s="21">
        <v>500</v>
      </c>
      <c r="I19" s="21">
        <v>500</v>
      </c>
      <c r="J19" s="5"/>
      <c r="K19" s="5"/>
      <c r="L19" s="21"/>
      <c r="M19" s="19"/>
      <c r="N19" s="21">
        <v>500</v>
      </c>
      <c r="O19" s="19">
        <f>15+9</f>
        <v>24</v>
      </c>
      <c r="P19" s="18"/>
      <c r="Q19" s="18">
        <v>15</v>
      </c>
      <c r="R19" s="18"/>
      <c r="S19" s="18">
        <v>15</v>
      </c>
      <c r="T19" s="19">
        <f t="shared" si="0"/>
        <v>500</v>
      </c>
      <c r="U19" s="20">
        <f t="shared" si="1"/>
        <v>54</v>
      </c>
      <c r="V19" s="6"/>
    </row>
    <row r="20" spans="2:22" s="4" customFormat="1" ht="66.7" customHeight="1" x14ac:dyDescent="0.25">
      <c r="B20" s="14">
        <v>12</v>
      </c>
      <c r="C20" s="23" t="s">
        <v>93</v>
      </c>
      <c r="D20" s="15" t="s">
        <v>26</v>
      </c>
      <c r="E20" s="16" t="s">
        <v>173</v>
      </c>
      <c r="F20" s="16" t="s">
        <v>293</v>
      </c>
      <c r="G20" s="42" t="s">
        <v>219</v>
      </c>
      <c r="H20" s="21">
        <v>500</v>
      </c>
      <c r="I20" s="21">
        <f>H20</f>
        <v>500</v>
      </c>
      <c r="J20" s="5"/>
      <c r="K20" s="5"/>
      <c r="L20" s="21"/>
      <c r="M20" s="19"/>
      <c r="N20" s="21">
        <v>500</v>
      </c>
      <c r="O20" s="19">
        <f>15+11</f>
        <v>26</v>
      </c>
      <c r="P20" s="18"/>
      <c r="Q20" s="18">
        <v>15</v>
      </c>
      <c r="R20" s="18"/>
      <c r="S20" s="18">
        <v>15</v>
      </c>
      <c r="T20" s="19">
        <f t="shared" si="0"/>
        <v>500</v>
      </c>
      <c r="U20" s="20">
        <f t="shared" si="1"/>
        <v>56</v>
      </c>
      <c r="V20" s="6"/>
    </row>
    <row r="21" spans="2:22" s="4" customFormat="1" ht="66.7" customHeight="1" x14ac:dyDescent="0.25">
      <c r="B21" s="14">
        <v>13</v>
      </c>
      <c r="C21" s="23" t="s">
        <v>93</v>
      </c>
      <c r="D21" s="15" t="s">
        <v>27</v>
      </c>
      <c r="E21" s="16" t="s">
        <v>172</v>
      </c>
      <c r="F21" s="16" t="s">
        <v>294</v>
      </c>
      <c r="G21" s="42" t="s">
        <v>221</v>
      </c>
      <c r="H21" s="21">
        <v>300</v>
      </c>
      <c r="I21" s="21">
        <v>300</v>
      </c>
      <c r="J21" s="5"/>
      <c r="K21" s="5"/>
      <c r="L21" s="21"/>
      <c r="M21" s="19"/>
      <c r="N21" s="21">
        <v>300</v>
      </c>
      <c r="O21" s="19">
        <f>9+5</f>
        <v>14</v>
      </c>
      <c r="P21" s="18"/>
      <c r="Q21" s="18">
        <v>9</v>
      </c>
      <c r="R21" s="18"/>
      <c r="S21" s="18">
        <v>9</v>
      </c>
      <c r="T21" s="19">
        <f t="shared" si="0"/>
        <v>300</v>
      </c>
      <c r="U21" s="20">
        <f t="shared" si="1"/>
        <v>32</v>
      </c>
      <c r="V21" s="6"/>
    </row>
    <row r="22" spans="2:22" s="4" customFormat="1" ht="66.7" customHeight="1" x14ac:dyDescent="0.25">
      <c r="B22" s="14">
        <v>14</v>
      </c>
      <c r="C22" s="23" t="s">
        <v>93</v>
      </c>
      <c r="D22" s="15" t="s">
        <v>28</v>
      </c>
      <c r="E22" s="16" t="s">
        <v>171</v>
      </c>
      <c r="F22" s="16" t="s">
        <v>295</v>
      </c>
      <c r="G22" s="42" t="s">
        <v>221</v>
      </c>
      <c r="H22" s="21">
        <v>300</v>
      </c>
      <c r="I22" s="21">
        <v>300</v>
      </c>
      <c r="J22" s="5"/>
      <c r="K22" s="5"/>
      <c r="L22" s="21"/>
      <c r="M22" s="19"/>
      <c r="N22" s="21">
        <v>300</v>
      </c>
      <c r="O22" s="19">
        <f>9+4</f>
        <v>13</v>
      </c>
      <c r="P22" s="18"/>
      <c r="Q22" s="18">
        <v>9</v>
      </c>
      <c r="R22" s="18"/>
      <c r="S22" s="18">
        <v>9</v>
      </c>
      <c r="T22" s="19">
        <f t="shared" si="0"/>
        <v>300</v>
      </c>
      <c r="U22" s="20">
        <f t="shared" si="1"/>
        <v>31</v>
      </c>
      <c r="V22" s="6"/>
    </row>
    <row r="23" spans="2:22" s="4" customFormat="1" ht="66.7" customHeight="1" x14ac:dyDescent="0.25">
      <c r="B23" s="14">
        <v>15</v>
      </c>
      <c r="C23" s="23" t="s">
        <v>93</v>
      </c>
      <c r="D23" s="15" t="s">
        <v>29</v>
      </c>
      <c r="E23" s="16" t="s">
        <v>170</v>
      </c>
      <c r="F23" s="16" t="s">
        <v>294</v>
      </c>
      <c r="G23" s="42" t="s">
        <v>219</v>
      </c>
      <c r="H23" s="21">
        <v>400</v>
      </c>
      <c r="I23" s="21">
        <v>400</v>
      </c>
      <c r="J23" s="5"/>
      <c r="K23" s="5"/>
      <c r="L23" s="21"/>
      <c r="M23" s="19"/>
      <c r="N23" s="21">
        <v>400</v>
      </c>
      <c r="O23" s="19">
        <f>12+4</f>
        <v>16</v>
      </c>
      <c r="P23" s="18"/>
      <c r="Q23" s="18">
        <v>12</v>
      </c>
      <c r="R23" s="18"/>
      <c r="S23" s="18">
        <v>12</v>
      </c>
      <c r="T23" s="19">
        <f t="shared" si="0"/>
        <v>400</v>
      </c>
      <c r="U23" s="20">
        <f t="shared" si="1"/>
        <v>40</v>
      </c>
      <c r="V23" s="6"/>
    </row>
    <row r="24" spans="2:22" s="4" customFormat="1" ht="66.7" customHeight="1" x14ac:dyDescent="0.25">
      <c r="B24" s="14">
        <v>16</v>
      </c>
      <c r="C24" s="23" t="s">
        <v>93</v>
      </c>
      <c r="D24" s="15" t="s">
        <v>30</v>
      </c>
      <c r="E24" s="16" t="s">
        <v>169</v>
      </c>
      <c r="F24" s="16" t="s">
        <v>296</v>
      </c>
      <c r="G24" s="42" t="s">
        <v>218</v>
      </c>
      <c r="H24" s="21">
        <v>300</v>
      </c>
      <c r="I24" s="21">
        <f>H24</f>
        <v>300</v>
      </c>
      <c r="J24" s="5"/>
      <c r="K24" s="5"/>
      <c r="L24" s="21"/>
      <c r="M24" s="19"/>
      <c r="N24" s="21">
        <v>300</v>
      </c>
      <c r="O24" s="19">
        <f>9+7</f>
        <v>16</v>
      </c>
      <c r="P24" s="18"/>
      <c r="Q24" s="18">
        <v>9</v>
      </c>
      <c r="R24" s="18"/>
      <c r="S24" s="18">
        <v>9</v>
      </c>
      <c r="T24" s="19">
        <f t="shared" si="0"/>
        <v>300</v>
      </c>
      <c r="U24" s="20">
        <f t="shared" si="1"/>
        <v>34</v>
      </c>
      <c r="V24" s="6"/>
    </row>
    <row r="25" spans="2:22" s="4" customFormat="1" ht="66.7" customHeight="1" x14ac:dyDescent="0.25">
      <c r="B25" s="14">
        <v>17</v>
      </c>
      <c r="C25" s="23" t="s">
        <v>94</v>
      </c>
      <c r="D25" s="15" t="s">
        <v>31</v>
      </c>
      <c r="E25" s="16" t="s">
        <v>168</v>
      </c>
      <c r="F25" s="43" t="s">
        <v>297</v>
      </c>
      <c r="G25" s="42" t="s">
        <v>219</v>
      </c>
      <c r="H25" s="21">
        <v>500</v>
      </c>
      <c r="I25" s="21">
        <v>500</v>
      </c>
      <c r="J25" s="5"/>
      <c r="K25" s="5"/>
      <c r="L25" s="21"/>
      <c r="M25" s="19"/>
      <c r="N25" s="21">
        <v>500</v>
      </c>
      <c r="O25" s="19">
        <f>15+11</f>
        <v>26</v>
      </c>
      <c r="P25" s="18"/>
      <c r="Q25" s="18">
        <v>15</v>
      </c>
      <c r="R25" s="18"/>
      <c r="S25" s="18">
        <v>15</v>
      </c>
      <c r="T25" s="19">
        <f t="shared" si="0"/>
        <v>500</v>
      </c>
      <c r="U25" s="20">
        <f t="shared" si="1"/>
        <v>56</v>
      </c>
      <c r="V25" s="6"/>
    </row>
    <row r="26" spans="2:22" s="4" customFormat="1" ht="66.7" customHeight="1" x14ac:dyDescent="0.25">
      <c r="B26" s="14">
        <v>18</v>
      </c>
      <c r="C26" s="23" t="s">
        <v>93</v>
      </c>
      <c r="D26" s="15" t="s">
        <v>32</v>
      </c>
      <c r="E26" s="16" t="s">
        <v>167</v>
      </c>
      <c r="F26" s="43" t="s">
        <v>298</v>
      </c>
      <c r="G26" s="42" t="s">
        <v>221</v>
      </c>
      <c r="H26" s="21">
        <v>400</v>
      </c>
      <c r="I26" s="21">
        <v>400</v>
      </c>
      <c r="J26" s="5"/>
      <c r="K26" s="5"/>
      <c r="L26" s="21"/>
      <c r="M26" s="19"/>
      <c r="N26" s="21">
        <v>400</v>
      </c>
      <c r="O26" s="19">
        <f>12+8</f>
        <v>20</v>
      </c>
      <c r="P26" s="18"/>
      <c r="Q26" s="18">
        <v>12</v>
      </c>
      <c r="R26" s="18"/>
      <c r="S26" s="18">
        <v>12</v>
      </c>
      <c r="T26" s="19">
        <f t="shared" si="0"/>
        <v>400</v>
      </c>
      <c r="U26" s="20">
        <f t="shared" si="1"/>
        <v>44</v>
      </c>
      <c r="V26" s="6"/>
    </row>
    <row r="27" spans="2:22" s="4" customFormat="1" ht="66.7" customHeight="1" x14ac:dyDescent="0.25">
      <c r="B27" s="14">
        <v>19</v>
      </c>
      <c r="C27" s="23" t="s">
        <v>93</v>
      </c>
      <c r="D27" s="15" t="s">
        <v>33</v>
      </c>
      <c r="E27" s="16" t="s">
        <v>166</v>
      </c>
      <c r="F27" s="43" t="s">
        <v>297</v>
      </c>
      <c r="G27" s="42" t="s">
        <v>221</v>
      </c>
      <c r="H27" s="21">
        <v>300</v>
      </c>
      <c r="I27" s="21">
        <v>300</v>
      </c>
      <c r="J27" s="5"/>
      <c r="K27" s="5"/>
      <c r="L27" s="21"/>
      <c r="M27" s="19"/>
      <c r="N27" s="21">
        <v>300</v>
      </c>
      <c r="O27" s="19">
        <f>9+6</f>
        <v>15</v>
      </c>
      <c r="P27" s="18"/>
      <c r="Q27" s="18">
        <v>9</v>
      </c>
      <c r="R27" s="18"/>
      <c r="S27" s="18">
        <v>9</v>
      </c>
      <c r="T27" s="19">
        <f t="shared" si="0"/>
        <v>300</v>
      </c>
      <c r="U27" s="20">
        <f t="shared" si="1"/>
        <v>33</v>
      </c>
      <c r="V27" s="6"/>
    </row>
    <row r="28" spans="2:22" s="4" customFormat="1" ht="66.7" customHeight="1" x14ac:dyDescent="0.25">
      <c r="B28" s="14">
        <v>20</v>
      </c>
      <c r="C28" s="23" t="s">
        <v>95</v>
      </c>
      <c r="D28" s="15" t="s">
        <v>34</v>
      </c>
      <c r="E28" s="16" t="s">
        <v>222</v>
      </c>
      <c r="F28" s="16" t="s">
        <v>299</v>
      </c>
      <c r="G28" s="42" t="s">
        <v>223</v>
      </c>
      <c r="H28" s="21">
        <v>600</v>
      </c>
      <c r="I28" s="21">
        <v>600</v>
      </c>
      <c r="J28" s="5"/>
      <c r="K28" s="5"/>
      <c r="L28" s="21"/>
      <c r="M28" s="19"/>
      <c r="N28" s="21">
        <v>600</v>
      </c>
      <c r="O28" s="19">
        <f>17+7</f>
        <v>24</v>
      </c>
      <c r="P28" s="18"/>
      <c r="Q28" s="18">
        <v>18</v>
      </c>
      <c r="R28" s="18"/>
      <c r="S28" s="18">
        <v>18</v>
      </c>
      <c r="T28" s="19">
        <f t="shared" si="0"/>
        <v>600</v>
      </c>
      <c r="U28" s="20">
        <f t="shared" si="1"/>
        <v>60</v>
      </c>
      <c r="V28" s="6"/>
    </row>
    <row r="29" spans="2:22" s="4" customFormat="1" ht="66.7" customHeight="1" x14ac:dyDescent="0.25">
      <c r="B29" s="14">
        <v>21</v>
      </c>
      <c r="C29" s="23" t="s">
        <v>96</v>
      </c>
      <c r="D29" s="15" t="s">
        <v>35</v>
      </c>
      <c r="E29" s="16" t="s">
        <v>165</v>
      </c>
      <c r="F29" s="16" t="s">
        <v>300</v>
      </c>
      <c r="G29" s="42" t="s">
        <v>224</v>
      </c>
      <c r="H29" s="21">
        <v>300</v>
      </c>
      <c r="I29" s="21">
        <v>300</v>
      </c>
      <c r="J29" s="5"/>
      <c r="K29" s="5"/>
      <c r="L29" s="21"/>
      <c r="M29" s="19"/>
      <c r="N29" s="21">
        <v>300</v>
      </c>
      <c r="O29" s="19">
        <v>9</v>
      </c>
      <c r="P29" s="18"/>
      <c r="Q29" s="18">
        <v>9</v>
      </c>
      <c r="R29" s="18"/>
      <c r="S29" s="18">
        <v>10</v>
      </c>
      <c r="T29" s="19">
        <f t="shared" si="0"/>
        <v>300</v>
      </c>
      <c r="U29" s="20">
        <f t="shared" si="1"/>
        <v>28</v>
      </c>
      <c r="V29" s="6"/>
    </row>
    <row r="30" spans="2:22" s="4" customFormat="1" ht="66.7" customHeight="1" x14ac:dyDescent="0.25">
      <c r="B30" s="14">
        <v>22</v>
      </c>
      <c r="C30" s="23" t="s">
        <v>97</v>
      </c>
      <c r="D30" s="15" t="s">
        <v>36</v>
      </c>
      <c r="E30" s="16" t="s">
        <v>164</v>
      </c>
      <c r="F30" s="16" t="s">
        <v>300</v>
      </c>
      <c r="G30" s="42" t="s">
        <v>235</v>
      </c>
      <c r="H30" s="21">
        <v>500</v>
      </c>
      <c r="I30" s="21">
        <v>300</v>
      </c>
      <c r="J30" s="5"/>
      <c r="K30" s="5"/>
      <c r="L30" s="21"/>
      <c r="M30" s="19"/>
      <c r="N30" s="21">
        <v>300</v>
      </c>
      <c r="O30" s="19">
        <v>6</v>
      </c>
      <c r="P30" s="18"/>
      <c r="Q30" s="18">
        <v>9</v>
      </c>
      <c r="R30" s="18"/>
      <c r="S30" s="18">
        <v>9</v>
      </c>
      <c r="T30" s="19">
        <f t="shared" si="0"/>
        <v>300</v>
      </c>
      <c r="U30" s="20">
        <f t="shared" si="1"/>
        <v>24</v>
      </c>
      <c r="V30" s="6"/>
    </row>
    <row r="31" spans="2:22" s="4" customFormat="1" ht="66.7" customHeight="1" x14ac:dyDescent="0.25">
      <c r="B31" s="14">
        <v>23</v>
      </c>
      <c r="C31" s="23" t="s">
        <v>89</v>
      </c>
      <c r="D31" s="15" t="s">
        <v>37</v>
      </c>
      <c r="E31" s="16" t="s">
        <v>163</v>
      </c>
      <c r="F31" s="16" t="s">
        <v>301</v>
      </c>
      <c r="G31" s="42" t="s">
        <v>233</v>
      </c>
      <c r="H31" s="21">
        <v>3000</v>
      </c>
      <c r="I31" s="21">
        <v>3000</v>
      </c>
      <c r="J31" s="5"/>
      <c r="K31" s="5"/>
      <c r="L31" s="21"/>
      <c r="M31" s="19"/>
      <c r="N31" s="21">
        <v>1500</v>
      </c>
      <c r="O31" s="19">
        <v>40</v>
      </c>
      <c r="P31" s="18"/>
      <c r="Q31" s="18">
        <v>44</v>
      </c>
      <c r="R31" s="18"/>
      <c r="S31" s="18">
        <v>45</v>
      </c>
      <c r="T31" s="19">
        <f t="shared" si="0"/>
        <v>1500</v>
      </c>
      <c r="U31" s="20">
        <f t="shared" si="1"/>
        <v>129</v>
      </c>
      <c r="V31" s="6"/>
    </row>
    <row r="32" spans="2:22" s="4" customFormat="1" ht="66.7" customHeight="1" x14ac:dyDescent="0.25">
      <c r="B32" s="14">
        <v>24</v>
      </c>
      <c r="C32" s="23" t="s">
        <v>98</v>
      </c>
      <c r="D32" s="15" t="s">
        <v>38</v>
      </c>
      <c r="E32" s="16" t="s">
        <v>162</v>
      </c>
      <c r="F32" s="16" t="s">
        <v>288</v>
      </c>
      <c r="G32" s="42" t="s">
        <v>237</v>
      </c>
      <c r="H32" s="21">
        <v>1860</v>
      </c>
      <c r="I32" s="21">
        <v>1860</v>
      </c>
      <c r="J32" s="5"/>
      <c r="K32" s="5"/>
      <c r="L32" s="21"/>
      <c r="M32" s="19"/>
      <c r="N32" s="21">
        <v>1860</v>
      </c>
      <c r="O32" s="19">
        <f>4+22</f>
        <v>26</v>
      </c>
      <c r="P32" s="18"/>
      <c r="Q32" s="18">
        <v>51</v>
      </c>
      <c r="R32" s="18"/>
      <c r="S32" s="18">
        <v>56</v>
      </c>
      <c r="T32" s="19">
        <f t="shared" si="0"/>
        <v>1860</v>
      </c>
      <c r="U32" s="20">
        <f t="shared" si="1"/>
        <v>133</v>
      </c>
      <c r="V32" s="6"/>
    </row>
    <row r="33" spans="2:22" s="4" customFormat="1" ht="66.7" customHeight="1" x14ac:dyDescent="0.25">
      <c r="B33" s="14">
        <v>25</v>
      </c>
      <c r="C33" s="24" t="s">
        <v>99</v>
      </c>
      <c r="D33" s="15" t="s">
        <v>39</v>
      </c>
      <c r="E33" s="16" t="s">
        <v>161</v>
      </c>
      <c r="F33" s="16" t="s">
        <v>302</v>
      </c>
      <c r="G33" s="42" t="s">
        <v>225</v>
      </c>
      <c r="H33" s="21">
        <v>500</v>
      </c>
      <c r="I33" s="21">
        <v>300</v>
      </c>
      <c r="J33" s="5"/>
      <c r="K33" s="5"/>
      <c r="L33" s="21"/>
      <c r="M33" s="19"/>
      <c r="N33" s="21">
        <v>300</v>
      </c>
      <c r="O33" s="19">
        <v>7</v>
      </c>
      <c r="P33" s="18"/>
      <c r="Q33" s="18">
        <v>9</v>
      </c>
      <c r="R33" s="18"/>
      <c r="S33" s="18">
        <v>9</v>
      </c>
      <c r="T33" s="19">
        <f t="shared" si="0"/>
        <v>300</v>
      </c>
      <c r="U33" s="20">
        <f t="shared" si="1"/>
        <v>25</v>
      </c>
      <c r="V33" s="6"/>
    </row>
    <row r="34" spans="2:22" s="4" customFormat="1" ht="66.7" customHeight="1" x14ac:dyDescent="0.25">
      <c r="B34" s="14">
        <v>26</v>
      </c>
      <c r="C34" s="24" t="s">
        <v>99</v>
      </c>
      <c r="D34" s="15" t="s">
        <v>40</v>
      </c>
      <c r="E34" s="16" t="s">
        <v>160</v>
      </c>
      <c r="F34" s="16" t="s">
        <v>302</v>
      </c>
      <c r="G34" s="42" t="s">
        <v>226</v>
      </c>
      <c r="H34" s="21">
        <v>300</v>
      </c>
      <c r="I34" s="21">
        <v>200</v>
      </c>
      <c r="J34" s="5"/>
      <c r="K34" s="5"/>
      <c r="L34" s="21"/>
      <c r="M34" s="19"/>
      <c r="N34" s="21">
        <v>200</v>
      </c>
      <c r="O34" s="19">
        <v>5</v>
      </c>
      <c r="P34" s="18"/>
      <c r="Q34" s="18">
        <v>6</v>
      </c>
      <c r="R34" s="18"/>
      <c r="S34" s="18">
        <v>6</v>
      </c>
      <c r="T34" s="19">
        <f t="shared" si="0"/>
        <v>200</v>
      </c>
      <c r="U34" s="20">
        <f t="shared" si="1"/>
        <v>17</v>
      </c>
      <c r="V34" s="6"/>
    </row>
    <row r="35" spans="2:22" s="4" customFormat="1" ht="66.7" customHeight="1" x14ac:dyDescent="0.25">
      <c r="B35" s="14">
        <v>27</v>
      </c>
      <c r="C35" s="24" t="s">
        <v>99</v>
      </c>
      <c r="D35" s="15" t="s">
        <v>41</v>
      </c>
      <c r="E35" s="16" t="s">
        <v>158</v>
      </c>
      <c r="F35" s="16" t="s">
        <v>303</v>
      </c>
      <c r="G35" s="42" t="s">
        <v>232</v>
      </c>
      <c r="H35" s="21">
        <v>200</v>
      </c>
      <c r="I35" s="21">
        <v>200</v>
      </c>
      <c r="J35" s="5"/>
      <c r="K35" s="5"/>
      <c r="L35" s="21"/>
      <c r="M35" s="19"/>
      <c r="N35" s="21">
        <v>200</v>
      </c>
      <c r="O35" s="19">
        <f>2+6</f>
        <v>8</v>
      </c>
      <c r="P35" s="18"/>
      <c r="Q35" s="18">
        <v>6</v>
      </c>
      <c r="R35" s="18"/>
      <c r="S35" s="18">
        <v>6</v>
      </c>
      <c r="T35" s="19">
        <f t="shared" si="0"/>
        <v>200</v>
      </c>
      <c r="U35" s="20">
        <f t="shared" si="1"/>
        <v>20</v>
      </c>
      <c r="V35" s="6"/>
    </row>
    <row r="36" spans="2:22" s="4" customFormat="1" ht="66.7" customHeight="1" x14ac:dyDescent="0.25">
      <c r="B36" s="14">
        <v>28</v>
      </c>
      <c r="C36" s="24" t="s">
        <v>99</v>
      </c>
      <c r="D36" s="15" t="s">
        <v>42</v>
      </c>
      <c r="E36" s="16" t="s">
        <v>159</v>
      </c>
      <c r="F36" s="16" t="s">
        <v>303</v>
      </c>
      <c r="G36" s="42" t="s">
        <v>236</v>
      </c>
      <c r="H36" s="21">
        <v>300</v>
      </c>
      <c r="I36" s="21">
        <v>300</v>
      </c>
      <c r="J36" s="5"/>
      <c r="K36" s="5"/>
      <c r="L36" s="21"/>
      <c r="M36" s="19"/>
      <c r="N36" s="21">
        <v>300</v>
      </c>
      <c r="O36" s="19">
        <f>9+4</f>
        <v>13</v>
      </c>
      <c r="P36" s="18"/>
      <c r="Q36" s="18">
        <v>9</v>
      </c>
      <c r="R36" s="18"/>
      <c r="S36" s="18">
        <v>9</v>
      </c>
      <c r="T36" s="19">
        <f t="shared" si="0"/>
        <v>300</v>
      </c>
      <c r="U36" s="20">
        <f t="shared" si="1"/>
        <v>31</v>
      </c>
      <c r="V36" s="6"/>
    </row>
    <row r="37" spans="2:22" s="4" customFormat="1" ht="66.7" customHeight="1" x14ac:dyDescent="0.25">
      <c r="B37" s="14">
        <v>29</v>
      </c>
      <c r="C37" s="24" t="s">
        <v>99</v>
      </c>
      <c r="D37" s="15" t="s">
        <v>43</v>
      </c>
      <c r="E37" s="16" t="s">
        <v>149</v>
      </c>
      <c r="F37" s="16" t="s">
        <v>304</v>
      </c>
      <c r="G37" s="42" t="s">
        <v>227</v>
      </c>
      <c r="H37" s="21">
        <v>500</v>
      </c>
      <c r="I37" s="21">
        <v>300</v>
      </c>
      <c r="J37" s="5"/>
      <c r="K37" s="5"/>
      <c r="L37" s="21"/>
      <c r="M37" s="19"/>
      <c r="N37" s="21">
        <v>300</v>
      </c>
      <c r="O37" s="19">
        <f>2+6</f>
        <v>8</v>
      </c>
      <c r="P37" s="18"/>
      <c r="Q37" s="18">
        <v>9</v>
      </c>
      <c r="R37" s="18"/>
      <c r="S37" s="18">
        <v>9</v>
      </c>
      <c r="T37" s="19">
        <f t="shared" si="0"/>
        <v>300</v>
      </c>
      <c r="U37" s="20">
        <f t="shared" si="1"/>
        <v>26</v>
      </c>
      <c r="V37" s="6"/>
    </row>
    <row r="38" spans="2:22" s="4" customFormat="1" ht="66.7" customHeight="1" x14ac:dyDescent="0.25">
      <c r="B38" s="14">
        <v>30</v>
      </c>
      <c r="C38" s="24" t="s">
        <v>100</v>
      </c>
      <c r="D38" s="15" t="s">
        <v>44</v>
      </c>
      <c r="E38" s="16" t="s">
        <v>150</v>
      </c>
      <c r="F38" s="16" t="s">
        <v>305</v>
      </c>
      <c r="G38" s="42" t="s">
        <v>231</v>
      </c>
      <c r="H38" s="21">
        <v>2500</v>
      </c>
      <c r="I38" s="21">
        <v>2500</v>
      </c>
      <c r="J38" s="5"/>
      <c r="K38" s="5"/>
      <c r="L38" s="21"/>
      <c r="M38" s="19"/>
      <c r="N38" s="21">
        <v>2500</v>
      </c>
      <c r="O38" s="19">
        <f>29+73</f>
        <v>102</v>
      </c>
      <c r="P38" s="18"/>
      <c r="Q38" s="18">
        <v>74</v>
      </c>
      <c r="R38" s="18"/>
      <c r="S38" s="18">
        <v>75</v>
      </c>
      <c r="T38" s="19">
        <f t="shared" si="0"/>
        <v>2500</v>
      </c>
      <c r="U38" s="20">
        <f t="shared" si="1"/>
        <v>251</v>
      </c>
      <c r="V38" s="6"/>
    </row>
    <row r="39" spans="2:22" s="4" customFormat="1" ht="66.7" customHeight="1" x14ac:dyDescent="0.25">
      <c r="B39" s="14">
        <v>31</v>
      </c>
      <c r="C39" s="23" t="s">
        <v>101</v>
      </c>
      <c r="D39" s="15" t="s">
        <v>19</v>
      </c>
      <c r="E39" s="16" t="s">
        <v>157</v>
      </c>
      <c r="F39" s="16" t="s">
        <v>288</v>
      </c>
      <c r="G39" s="42" t="s">
        <v>213</v>
      </c>
      <c r="H39" s="21">
        <v>2000</v>
      </c>
      <c r="I39" s="21">
        <v>2000</v>
      </c>
      <c r="J39" s="5"/>
      <c r="K39" s="5"/>
      <c r="L39" s="21"/>
      <c r="M39" s="19"/>
      <c r="N39" s="21">
        <v>2000</v>
      </c>
      <c r="O39" s="19">
        <f>7+13+20+38</f>
        <v>78</v>
      </c>
      <c r="P39" s="18"/>
      <c r="Q39" s="18">
        <f>21+38</f>
        <v>59</v>
      </c>
      <c r="R39" s="18"/>
      <c r="S39" s="18">
        <v>60</v>
      </c>
      <c r="T39" s="19">
        <f t="shared" si="0"/>
        <v>2000</v>
      </c>
      <c r="U39" s="20">
        <f t="shared" si="1"/>
        <v>197</v>
      </c>
      <c r="V39" s="6"/>
    </row>
    <row r="40" spans="2:22" s="4" customFormat="1" ht="66.7" customHeight="1" x14ac:dyDescent="0.25">
      <c r="B40" s="14">
        <v>32</v>
      </c>
      <c r="C40" s="23" t="s">
        <v>102</v>
      </c>
      <c r="D40" s="15" t="s">
        <v>45</v>
      </c>
      <c r="E40" s="16" t="s">
        <v>156</v>
      </c>
      <c r="F40" s="16" t="s">
        <v>306</v>
      </c>
      <c r="G40" s="42" t="s">
        <v>228</v>
      </c>
      <c r="H40" s="21">
        <v>800</v>
      </c>
      <c r="I40" s="21">
        <v>800</v>
      </c>
      <c r="J40" s="5"/>
      <c r="K40" s="5"/>
      <c r="L40" s="21"/>
      <c r="M40" s="19"/>
      <c r="N40" s="21">
        <v>600</v>
      </c>
      <c r="O40" s="19">
        <v>16</v>
      </c>
      <c r="P40" s="18"/>
      <c r="Q40" s="18">
        <v>18</v>
      </c>
      <c r="R40" s="18"/>
      <c r="S40" s="18">
        <v>18</v>
      </c>
      <c r="T40" s="19">
        <f t="shared" si="0"/>
        <v>600</v>
      </c>
      <c r="U40" s="20">
        <f t="shared" si="1"/>
        <v>52</v>
      </c>
      <c r="V40" s="6"/>
    </row>
    <row r="41" spans="2:22" s="4" customFormat="1" ht="66.7" customHeight="1" x14ac:dyDescent="0.25">
      <c r="B41" s="14">
        <v>33</v>
      </c>
      <c r="C41" s="23" t="s">
        <v>102</v>
      </c>
      <c r="D41" s="15" t="s">
        <v>46</v>
      </c>
      <c r="E41" s="16" t="s">
        <v>155</v>
      </c>
      <c r="F41" s="16" t="s">
        <v>307</v>
      </c>
      <c r="G41" s="42" t="s">
        <v>229</v>
      </c>
      <c r="H41" s="21">
        <v>800</v>
      </c>
      <c r="I41" s="21">
        <v>800</v>
      </c>
      <c r="J41" s="5"/>
      <c r="K41" s="5"/>
      <c r="L41" s="21"/>
      <c r="M41" s="19"/>
      <c r="N41" s="21">
        <v>600</v>
      </c>
      <c r="O41" s="19">
        <v>16</v>
      </c>
      <c r="P41" s="18"/>
      <c r="Q41" s="18">
        <v>18</v>
      </c>
      <c r="R41" s="18"/>
      <c r="S41" s="18">
        <v>18</v>
      </c>
      <c r="T41" s="19">
        <f t="shared" si="0"/>
        <v>600</v>
      </c>
      <c r="U41" s="20">
        <f t="shared" si="1"/>
        <v>52</v>
      </c>
      <c r="V41" s="6"/>
    </row>
    <row r="42" spans="2:22" s="4" customFormat="1" ht="66.7" customHeight="1" x14ac:dyDescent="0.25">
      <c r="B42" s="14">
        <v>34</v>
      </c>
      <c r="C42" s="23" t="s">
        <v>102</v>
      </c>
      <c r="D42" s="15" t="s">
        <v>47</v>
      </c>
      <c r="E42" s="16" t="s">
        <v>154</v>
      </c>
      <c r="F42" s="16" t="s">
        <v>308</v>
      </c>
      <c r="G42" s="42" t="s">
        <v>230</v>
      </c>
      <c r="H42" s="21">
        <v>600</v>
      </c>
      <c r="I42" s="21">
        <v>600</v>
      </c>
      <c r="J42" s="5"/>
      <c r="K42" s="5"/>
      <c r="L42" s="21"/>
      <c r="M42" s="19"/>
      <c r="N42" s="21">
        <v>600</v>
      </c>
      <c r="O42" s="19">
        <v>17</v>
      </c>
      <c r="P42" s="18"/>
      <c r="Q42" s="18">
        <v>18</v>
      </c>
      <c r="R42" s="18"/>
      <c r="S42" s="18">
        <v>18</v>
      </c>
      <c r="T42" s="19">
        <f t="shared" si="0"/>
        <v>600</v>
      </c>
      <c r="U42" s="20">
        <f t="shared" si="1"/>
        <v>53</v>
      </c>
      <c r="V42" s="6"/>
    </row>
    <row r="43" spans="2:22" s="4" customFormat="1" ht="66.7" customHeight="1" x14ac:dyDescent="0.25">
      <c r="B43" s="14">
        <v>35</v>
      </c>
      <c r="C43" s="23" t="s">
        <v>102</v>
      </c>
      <c r="D43" s="15" t="s">
        <v>48</v>
      </c>
      <c r="E43" s="16" t="s">
        <v>153</v>
      </c>
      <c r="F43" s="16" t="s">
        <v>309</v>
      </c>
      <c r="G43" s="42" t="s">
        <v>238</v>
      </c>
      <c r="H43" s="21">
        <v>1500</v>
      </c>
      <c r="I43" s="21">
        <v>1500</v>
      </c>
      <c r="J43" s="5"/>
      <c r="K43" s="5"/>
      <c r="L43" s="21"/>
      <c r="M43" s="19"/>
      <c r="N43" s="21">
        <v>1000</v>
      </c>
      <c r="O43" s="19">
        <v>27</v>
      </c>
      <c r="P43" s="18"/>
      <c r="Q43" s="18">
        <v>30</v>
      </c>
      <c r="R43" s="18"/>
      <c r="S43" s="18">
        <v>30</v>
      </c>
      <c r="T43" s="19">
        <f t="shared" si="0"/>
        <v>1000</v>
      </c>
      <c r="U43" s="20">
        <f t="shared" si="1"/>
        <v>87</v>
      </c>
      <c r="V43" s="6"/>
    </row>
    <row r="44" spans="2:22" s="4" customFormat="1" ht="66.7" customHeight="1" x14ac:dyDescent="0.25">
      <c r="B44" s="14">
        <v>36</v>
      </c>
      <c r="C44" s="23" t="s">
        <v>103</v>
      </c>
      <c r="D44" s="15" t="s">
        <v>49</v>
      </c>
      <c r="E44" s="16" t="s">
        <v>152</v>
      </c>
      <c r="F44" s="16" t="s">
        <v>310</v>
      </c>
      <c r="G44" s="42" t="s">
        <v>239</v>
      </c>
      <c r="H44" s="21">
        <v>5000</v>
      </c>
      <c r="I44" s="21">
        <v>5000</v>
      </c>
      <c r="J44" s="5"/>
      <c r="K44" s="5"/>
      <c r="L44" s="21"/>
      <c r="M44" s="19"/>
      <c r="N44" s="21">
        <v>5000</v>
      </c>
      <c r="O44" s="19">
        <f>76+26</f>
        <v>102</v>
      </c>
      <c r="P44" s="18"/>
      <c r="Q44" s="18">
        <v>148</v>
      </c>
      <c r="R44" s="18"/>
      <c r="S44" s="18">
        <v>149</v>
      </c>
      <c r="T44" s="19">
        <f t="shared" si="0"/>
        <v>5000</v>
      </c>
      <c r="U44" s="20">
        <f t="shared" si="1"/>
        <v>399</v>
      </c>
      <c r="V44" s="6"/>
    </row>
    <row r="45" spans="2:22" s="4" customFormat="1" ht="66.7" customHeight="1" x14ac:dyDescent="0.25">
      <c r="B45" s="14">
        <v>37</v>
      </c>
      <c r="C45" s="23" t="s">
        <v>104</v>
      </c>
      <c r="D45" s="15" t="s">
        <v>50</v>
      </c>
      <c r="E45" s="16" t="s">
        <v>151</v>
      </c>
      <c r="F45" s="16" t="s">
        <v>311</v>
      </c>
      <c r="G45" s="42" t="s">
        <v>234</v>
      </c>
      <c r="H45" s="21">
        <v>3000</v>
      </c>
      <c r="I45" s="21">
        <v>3000</v>
      </c>
      <c r="J45" s="5"/>
      <c r="K45" s="5"/>
      <c r="L45" s="21"/>
      <c r="M45" s="19"/>
      <c r="N45" s="21">
        <v>2600</v>
      </c>
      <c r="O45" s="19">
        <f>26+24</f>
        <v>50</v>
      </c>
      <c r="P45" s="18"/>
      <c r="Q45" s="18">
        <v>59</v>
      </c>
      <c r="R45" s="18"/>
      <c r="S45" s="18">
        <v>60</v>
      </c>
      <c r="T45" s="19">
        <f t="shared" si="0"/>
        <v>2600</v>
      </c>
      <c r="U45" s="20">
        <f t="shared" si="1"/>
        <v>169</v>
      </c>
      <c r="V45" s="6"/>
    </row>
    <row r="46" spans="2:22" s="4" customFormat="1" ht="66.7" customHeight="1" x14ac:dyDescent="0.25">
      <c r="B46" s="14">
        <v>38</v>
      </c>
      <c r="C46" s="24" t="s">
        <v>105</v>
      </c>
      <c r="D46" s="15" t="s">
        <v>51</v>
      </c>
      <c r="E46" s="16" t="s">
        <v>121</v>
      </c>
      <c r="F46" s="43" t="s">
        <v>312</v>
      </c>
      <c r="G46" s="42" t="s">
        <v>245</v>
      </c>
      <c r="H46" s="21">
        <v>200</v>
      </c>
      <c r="I46" s="21">
        <v>200</v>
      </c>
      <c r="J46" s="5"/>
      <c r="K46" s="5"/>
      <c r="L46" s="21"/>
      <c r="M46" s="19"/>
      <c r="N46" s="21"/>
      <c r="O46" s="19"/>
      <c r="P46" s="22">
        <v>200</v>
      </c>
      <c r="Q46" s="18"/>
      <c r="R46" s="18"/>
      <c r="S46" s="18">
        <v>3</v>
      </c>
      <c r="T46" s="19">
        <f t="shared" si="0"/>
        <v>200</v>
      </c>
      <c r="U46" s="20">
        <f t="shared" si="1"/>
        <v>3</v>
      </c>
      <c r="V46" s="6"/>
    </row>
    <row r="47" spans="2:22" s="4" customFormat="1" ht="66.7" customHeight="1" x14ac:dyDescent="0.25">
      <c r="B47" s="14">
        <v>39</v>
      </c>
      <c r="C47" s="23" t="s">
        <v>104</v>
      </c>
      <c r="D47" s="15" t="s">
        <v>52</v>
      </c>
      <c r="E47" s="16" t="s">
        <v>122</v>
      </c>
      <c r="F47" s="16" t="s">
        <v>284</v>
      </c>
      <c r="G47" s="42" t="s">
        <v>251</v>
      </c>
      <c r="H47" s="21">
        <v>500</v>
      </c>
      <c r="I47" s="21">
        <v>500</v>
      </c>
      <c r="J47" s="5"/>
      <c r="K47" s="5"/>
      <c r="L47" s="21"/>
      <c r="M47" s="19"/>
      <c r="N47" s="21"/>
      <c r="O47" s="19"/>
      <c r="P47" s="22">
        <v>500</v>
      </c>
      <c r="Q47" s="18">
        <v>6</v>
      </c>
      <c r="R47" s="18"/>
      <c r="S47" s="18">
        <v>15</v>
      </c>
      <c r="T47" s="19">
        <f t="shared" si="0"/>
        <v>500</v>
      </c>
      <c r="U47" s="20">
        <f t="shared" si="1"/>
        <v>21</v>
      </c>
      <c r="V47" s="6"/>
    </row>
    <row r="48" spans="2:22" s="4" customFormat="1" ht="66.7" customHeight="1" x14ac:dyDescent="0.25">
      <c r="B48" s="14">
        <v>40</v>
      </c>
      <c r="C48" s="24" t="s">
        <v>105</v>
      </c>
      <c r="D48" s="15" t="s">
        <v>53</v>
      </c>
      <c r="E48" s="16" t="s">
        <v>123</v>
      </c>
      <c r="F48" s="16" t="s">
        <v>300</v>
      </c>
      <c r="G48" s="42" t="s">
        <v>242</v>
      </c>
      <c r="H48" s="21">
        <v>200</v>
      </c>
      <c r="I48" s="21">
        <v>200</v>
      </c>
      <c r="J48" s="5"/>
      <c r="K48" s="5"/>
      <c r="L48" s="21"/>
      <c r="M48" s="19"/>
      <c r="N48" s="21"/>
      <c r="O48" s="19"/>
      <c r="P48" s="22">
        <v>200</v>
      </c>
      <c r="Q48" s="18">
        <v>3</v>
      </c>
      <c r="R48" s="18"/>
      <c r="S48" s="18">
        <v>6</v>
      </c>
      <c r="T48" s="19">
        <f t="shared" si="0"/>
        <v>200</v>
      </c>
      <c r="U48" s="20">
        <f t="shared" si="1"/>
        <v>9</v>
      </c>
      <c r="V48" s="6"/>
    </row>
    <row r="49" spans="2:22" s="4" customFormat="1" ht="66.7" customHeight="1" x14ac:dyDescent="0.25">
      <c r="B49" s="14">
        <v>41</v>
      </c>
      <c r="C49" s="23" t="s">
        <v>106</v>
      </c>
      <c r="D49" s="15" t="s">
        <v>54</v>
      </c>
      <c r="E49" s="16" t="s">
        <v>124</v>
      </c>
      <c r="F49" s="43" t="s">
        <v>313</v>
      </c>
      <c r="G49" s="42" t="s">
        <v>252</v>
      </c>
      <c r="H49" s="21">
        <v>300</v>
      </c>
      <c r="I49" s="21">
        <v>300</v>
      </c>
      <c r="J49" s="5"/>
      <c r="K49" s="5"/>
      <c r="L49" s="21"/>
      <c r="M49" s="19"/>
      <c r="N49" s="21"/>
      <c r="O49" s="19"/>
      <c r="P49" s="22">
        <v>300</v>
      </c>
      <c r="Q49" s="18">
        <v>4</v>
      </c>
      <c r="R49" s="18"/>
      <c r="S49" s="18">
        <v>9</v>
      </c>
      <c r="T49" s="19">
        <f t="shared" si="0"/>
        <v>300</v>
      </c>
      <c r="U49" s="20">
        <f t="shared" si="1"/>
        <v>13</v>
      </c>
      <c r="V49" s="6"/>
    </row>
    <row r="50" spans="2:22" s="4" customFormat="1" ht="66.7" customHeight="1" x14ac:dyDescent="0.25">
      <c r="B50" s="14">
        <v>42</v>
      </c>
      <c r="C50" s="24" t="s">
        <v>107</v>
      </c>
      <c r="D50" s="15" t="s">
        <v>55</v>
      </c>
      <c r="E50" s="16" t="s">
        <v>125</v>
      </c>
      <c r="F50" s="16" t="s">
        <v>314</v>
      </c>
      <c r="G50" s="42" t="s">
        <v>246</v>
      </c>
      <c r="H50" s="21">
        <v>1000</v>
      </c>
      <c r="I50" s="21">
        <v>1000</v>
      </c>
      <c r="J50" s="5"/>
      <c r="K50" s="5"/>
      <c r="L50" s="21"/>
      <c r="M50" s="19"/>
      <c r="N50" s="21"/>
      <c r="O50" s="19"/>
      <c r="P50" s="22">
        <v>1000</v>
      </c>
      <c r="Q50" s="18"/>
      <c r="R50" s="18"/>
      <c r="S50" s="18">
        <v>23</v>
      </c>
      <c r="T50" s="19">
        <f t="shared" si="0"/>
        <v>1000</v>
      </c>
      <c r="U50" s="20">
        <f t="shared" si="1"/>
        <v>23</v>
      </c>
      <c r="V50" s="6"/>
    </row>
    <row r="51" spans="2:22" s="4" customFormat="1" ht="66.7" customHeight="1" x14ac:dyDescent="0.25">
      <c r="B51" s="14">
        <v>43</v>
      </c>
      <c r="C51" s="24" t="s">
        <v>107</v>
      </c>
      <c r="D51" s="15" t="s">
        <v>56</v>
      </c>
      <c r="E51" s="16" t="s">
        <v>126</v>
      </c>
      <c r="F51" s="16" t="s">
        <v>315</v>
      </c>
      <c r="G51" s="42" t="s">
        <v>244</v>
      </c>
      <c r="H51" s="21">
        <v>5000</v>
      </c>
      <c r="I51" s="21">
        <v>5000</v>
      </c>
      <c r="J51" s="5"/>
      <c r="K51" s="5"/>
      <c r="L51" s="21"/>
      <c r="M51" s="19"/>
      <c r="N51" s="21"/>
      <c r="O51" s="19"/>
      <c r="P51" s="22">
        <v>4400</v>
      </c>
      <c r="Q51" s="18">
        <v>79</v>
      </c>
      <c r="R51" s="18"/>
      <c r="S51" s="18">
        <v>131</v>
      </c>
      <c r="T51" s="19">
        <f t="shared" si="0"/>
        <v>4400</v>
      </c>
      <c r="U51" s="20">
        <f t="shared" si="1"/>
        <v>210</v>
      </c>
      <c r="V51" s="6"/>
    </row>
    <row r="52" spans="2:22" s="4" customFormat="1" ht="66.7" customHeight="1" x14ac:dyDescent="0.25">
      <c r="B52" s="14">
        <v>44</v>
      </c>
      <c r="C52" s="23" t="s">
        <v>108</v>
      </c>
      <c r="D52" s="15" t="s">
        <v>57</v>
      </c>
      <c r="E52" s="16" t="s">
        <v>127</v>
      </c>
      <c r="F52" s="43" t="s">
        <v>317</v>
      </c>
      <c r="G52" s="42" t="s">
        <v>241</v>
      </c>
      <c r="H52" s="21">
        <v>500</v>
      </c>
      <c r="I52" s="21">
        <v>300</v>
      </c>
      <c r="J52" s="5"/>
      <c r="K52" s="5"/>
      <c r="L52" s="21"/>
      <c r="M52" s="19"/>
      <c r="N52" s="21"/>
      <c r="O52" s="19"/>
      <c r="P52" s="22">
        <v>300</v>
      </c>
      <c r="Q52" s="18">
        <v>3</v>
      </c>
      <c r="R52" s="18"/>
      <c r="S52" s="18">
        <v>9</v>
      </c>
      <c r="T52" s="19">
        <f t="shared" si="0"/>
        <v>300</v>
      </c>
      <c r="U52" s="20">
        <f t="shared" si="1"/>
        <v>12</v>
      </c>
      <c r="V52" s="6"/>
    </row>
    <row r="53" spans="2:22" s="4" customFormat="1" ht="66.7" customHeight="1" x14ac:dyDescent="0.25">
      <c r="B53" s="14">
        <v>45</v>
      </c>
      <c r="C53" s="23" t="s">
        <v>109</v>
      </c>
      <c r="D53" s="15" t="s">
        <v>58</v>
      </c>
      <c r="E53" s="16" t="s">
        <v>128</v>
      </c>
      <c r="F53" s="43" t="s">
        <v>318</v>
      </c>
      <c r="G53" s="42" t="s">
        <v>248</v>
      </c>
      <c r="H53" s="21">
        <v>400</v>
      </c>
      <c r="I53" s="21">
        <v>400</v>
      </c>
      <c r="J53" s="5"/>
      <c r="K53" s="5"/>
      <c r="L53" s="21"/>
      <c r="M53" s="19"/>
      <c r="N53" s="21"/>
      <c r="O53" s="19"/>
      <c r="P53" s="22">
        <v>400</v>
      </c>
      <c r="Q53" s="18">
        <v>1</v>
      </c>
      <c r="R53" s="18"/>
      <c r="S53" s="18">
        <v>12</v>
      </c>
      <c r="T53" s="19">
        <f t="shared" si="0"/>
        <v>400</v>
      </c>
      <c r="U53" s="20">
        <f t="shared" si="1"/>
        <v>13</v>
      </c>
      <c r="V53" s="6"/>
    </row>
    <row r="54" spans="2:22" s="4" customFormat="1" ht="66.7" customHeight="1" x14ac:dyDescent="0.25">
      <c r="B54" s="14">
        <v>46</v>
      </c>
      <c r="C54" s="24" t="s">
        <v>107</v>
      </c>
      <c r="D54" s="15" t="s">
        <v>59</v>
      </c>
      <c r="E54" s="16" t="s">
        <v>129</v>
      </c>
      <c r="F54" s="43" t="s">
        <v>308</v>
      </c>
      <c r="G54" s="42" t="s">
        <v>249</v>
      </c>
      <c r="H54" s="21">
        <v>800</v>
      </c>
      <c r="I54" s="21">
        <v>800</v>
      </c>
      <c r="J54" s="5"/>
      <c r="K54" s="5"/>
      <c r="L54" s="21"/>
      <c r="M54" s="19"/>
      <c r="N54" s="21"/>
      <c r="O54" s="19"/>
      <c r="P54" s="22">
        <v>800</v>
      </c>
      <c r="Q54" s="18">
        <v>5</v>
      </c>
      <c r="R54" s="18"/>
      <c r="S54" s="18">
        <v>20</v>
      </c>
      <c r="T54" s="19">
        <f t="shared" si="0"/>
        <v>800</v>
      </c>
      <c r="U54" s="20">
        <f t="shared" si="1"/>
        <v>25</v>
      </c>
      <c r="V54" s="6"/>
    </row>
    <row r="55" spans="2:22" s="4" customFormat="1" ht="66.7" customHeight="1" x14ac:dyDescent="0.25">
      <c r="B55" s="14">
        <v>47</v>
      </c>
      <c r="C55" s="24" t="s">
        <v>107</v>
      </c>
      <c r="D55" s="15" t="s">
        <v>60</v>
      </c>
      <c r="E55" s="16" t="s">
        <v>130</v>
      </c>
      <c r="F55" s="43" t="s">
        <v>319</v>
      </c>
      <c r="G55" s="42" t="s">
        <v>250</v>
      </c>
      <c r="H55" s="21">
        <v>2000</v>
      </c>
      <c r="I55" s="21">
        <v>2000</v>
      </c>
      <c r="J55" s="5"/>
      <c r="K55" s="5"/>
      <c r="L55" s="21"/>
      <c r="M55" s="19"/>
      <c r="N55" s="21"/>
      <c r="O55" s="19"/>
      <c r="P55" s="22">
        <v>2000</v>
      </c>
      <c r="Q55" s="18">
        <v>32</v>
      </c>
      <c r="R55" s="18"/>
      <c r="S55" s="18">
        <v>65</v>
      </c>
      <c r="T55" s="19">
        <f t="shared" si="0"/>
        <v>2000</v>
      </c>
      <c r="U55" s="20">
        <f t="shared" si="1"/>
        <v>97</v>
      </c>
      <c r="V55" s="6"/>
    </row>
    <row r="56" spans="2:22" s="4" customFormat="1" ht="66.7" customHeight="1" x14ac:dyDescent="0.25">
      <c r="B56" s="14">
        <v>48</v>
      </c>
      <c r="C56" s="24" t="s">
        <v>105</v>
      </c>
      <c r="D56" s="15" t="s">
        <v>61</v>
      </c>
      <c r="E56" s="16" t="s">
        <v>131</v>
      </c>
      <c r="F56" s="43" t="s">
        <v>316</v>
      </c>
      <c r="G56" s="42" t="s">
        <v>243</v>
      </c>
      <c r="H56" s="21">
        <v>332</v>
      </c>
      <c r="I56" s="21">
        <v>300</v>
      </c>
      <c r="J56" s="5"/>
      <c r="K56" s="5"/>
      <c r="L56" s="21"/>
      <c r="M56" s="19"/>
      <c r="N56" s="21"/>
      <c r="O56" s="19"/>
      <c r="P56" s="22">
        <v>300</v>
      </c>
      <c r="Q56" s="18">
        <v>8</v>
      </c>
      <c r="R56" s="18"/>
      <c r="S56" s="18">
        <v>10</v>
      </c>
      <c r="T56" s="19">
        <f t="shared" si="0"/>
        <v>300</v>
      </c>
      <c r="U56" s="20">
        <f t="shared" si="1"/>
        <v>18</v>
      </c>
      <c r="V56" s="6"/>
    </row>
    <row r="57" spans="2:22" s="4" customFormat="1" ht="66.7" customHeight="1" x14ac:dyDescent="0.25">
      <c r="B57" s="14">
        <v>49</v>
      </c>
      <c r="C57" s="24" t="s">
        <v>105</v>
      </c>
      <c r="D57" s="15" t="s">
        <v>62</v>
      </c>
      <c r="E57" s="16" t="s">
        <v>132</v>
      </c>
      <c r="F57" s="43" t="s">
        <v>316</v>
      </c>
      <c r="G57" s="42" t="s">
        <v>247</v>
      </c>
      <c r="H57" s="21">
        <v>834.7</v>
      </c>
      <c r="I57" s="21">
        <v>800</v>
      </c>
      <c r="J57" s="5"/>
      <c r="K57" s="5"/>
      <c r="L57" s="21"/>
      <c r="M57" s="19"/>
      <c r="N57" s="21"/>
      <c r="O57" s="19"/>
      <c r="P57" s="22">
        <v>500</v>
      </c>
      <c r="Q57" s="18">
        <v>8</v>
      </c>
      <c r="R57" s="18"/>
      <c r="S57" s="18">
        <v>16</v>
      </c>
      <c r="T57" s="19">
        <f t="shared" si="0"/>
        <v>500</v>
      </c>
      <c r="U57" s="20">
        <f t="shared" si="1"/>
        <v>24</v>
      </c>
      <c r="V57" s="6"/>
    </row>
    <row r="58" spans="2:22" s="4" customFormat="1" ht="66.7" customHeight="1" x14ac:dyDescent="0.25">
      <c r="B58" s="14">
        <v>50</v>
      </c>
      <c r="C58" s="24" t="s">
        <v>105</v>
      </c>
      <c r="D58" s="15" t="s">
        <v>63</v>
      </c>
      <c r="E58" s="16" t="s">
        <v>133</v>
      </c>
      <c r="F58" s="43" t="s">
        <v>300</v>
      </c>
      <c r="G58" s="42" t="s">
        <v>243</v>
      </c>
      <c r="H58" s="21">
        <v>300</v>
      </c>
      <c r="I58" s="21">
        <v>300</v>
      </c>
      <c r="J58" s="5"/>
      <c r="K58" s="5"/>
      <c r="L58" s="21"/>
      <c r="M58" s="19"/>
      <c r="N58" s="21"/>
      <c r="O58" s="19"/>
      <c r="P58" s="22">
        <v>165</v>
      </c>
      <c r="Q58" s="18">
        <v>2</v>
      </c>
      <c r="R58" s="18"/>
      <c r="S58" s="18">
        <v>5</v>
      </c>
      <c r="T58" s="19">
        <f t="shared" si="0"/>
        <v>165</v>
      </c>
      <c r="U58" s="20">
        <f t="shared" si="1"/>
        <v>7</v>
      </c>
      <c r="V58" s="6"/>
    </row>
    <row r="59" spans="2:22" s="4" customFormat="1" ht="66.7" customHeight="1" x14ac:dyDescent="0.25">
      <c r="B59" s="14">
        <v>51</v>
      </c>
      <c r="C59" s="24" t="s">
        <v>110</v>
      </c>
      <c r="D59" s="15" t="s">
        <v>64</v>
      </c>
      <c r="E59" s="16" t="s">
        <v>134</v>
      </c>
      <c r="F59" s="43" t="s">
        <v>320</v>
      </c>
      <c r="G59" s="42" t="s">
        <v>255</v>
      </c>
      <c r="H59" s="21">
        <v>5000</v>
      </c>
      <c r="I59" s="21">
        <v>5000</v>
      </c>
      <c r="J59" s="5"/>
      <c r="K59" s="5"/>
      <c r="L59" s="21"/>
      <c r="M59" s="19"/>
      <c r="N59" s="21"/>
      <c r="O59" s="19"/>
      <c r="P59" s="22">
        <v>4000</v>
      </c>
      <c r="Q59" s="18">
        <v>85</v>
      </c>
      <c r="R59" s="18"/>
      <c r="S59" s="18">
        <v>117</v>
      </c>
      <c r="T59" s="19">
        <f t="shared" si="0"/>
        <v>4000</v>
      </c>
      <c r="U59" s="20">
        <f t="shared" si="1"/>
        <v>202</v>
      </c>
      <c r="V59" s="6"/>
    </row>
    <row r="60" spans="2:22" s="4" customFormat="1" ht="66.7" customHeight="1" x14ac:dyDescent="0.25">
      <c r="B60" s="14">
        <v>52</v>
      </c>
      <c r="C60" s="24" t="s">
        <v>107</v>
      </c>
      <c r="D60" s="15" t="s">
        <v>65</v>
      </c>
      <c r="E60" s="16" t="s">
        <v>135</v>
      </c>
      <c r="F60" s="16" t="s">
        <v>321</v>
      </c>
      <c r="G60" s="42" t="s">
        <v>240</v>
      </c>
      <c r="H60" s="21">
        <v>600</v>
      </c>
      <c r="I60" s="21">
        <v>600</v>
      </c>
      <c r="J60" s="5"/>
      <c r="K60" s="5"/>
      <c r="L60" s="21"/>
      <c r="M60" s="19"/>
      <c r="N60" s="21"/>
      <c r="O60" s="19"/>
      <c r="P60" s="22">
        <v>600</v>
      </c>
      <c r="Q60" s="18"/>
      <c r="R60" s="18"/>
      <c r="S60" s="18">
        <v>11</v>
      </c>
      <c r="T60" s="19">
        <f t="shared" si="0"/>
        <v>600</v>
      </c>
      <c r="U60" s="20">
        <f t="shared" si="1"/>
        <v>11</v>
      </c>
      <c r="V60" s="6"/>
    </row>
    <row r="61" spans="2:22" s="4" customFormat="1" ht="66.7" customHeight="1" x14ac:dyDescent="0.25">
      <c r="B61" s="14">
        <v>53</v>
      </c>
      <c r="C61" s="24" t="s">
        <v>107</v>
      </c>
      <c r="D61" s="15" t="s">
        <v>66</v>
      </c>
      <c r="E61" s="16" t="s">
        <v>136</v>
      </c>
      <c r="F61" s="16" t="s">
        <v>309</v>
      </c>
      <c r="G61" s="42" t="s">
        <v>253</v>
      </c>
      <c r="H61" s="21">
        <v>1000</v>
      </c>
      <c r="I61" s="21">
        <v>1000</v>
      </c>
      <c r="J61" s="5"/>
      <c r="K61" s="5"/>
      <c r="L61" s="21"/>
      <c r="M61" s="19"/>
      <c r="N61" s="21"/>
      <c r="O61" s="19"/>
      <c r="P61" s="22">
        <v>500</v>
      </c>
      <c r="Q61" s="18"/>
      <c r="R61" s="18"/>
      <c r="S61" s="18">
        <v>5</v>
      </c>
      <c r="T61" s="19">
        <f t="shared" si="0"/>
        <v>500</v>
      </c>
      <c r="U61" s="20">
        <f t="shared" si="1"/>
        <v>5</v>
      </c>
      <c r="V61" s="6"/>
    </row>
    <row r="62" spans="2:22" s="4" customFormat="1" ht="66.7" customHeight="1" x14ac:dyDescent="0.25">
      <c r="B62" s="14">
        <v>54</v>
      </c>
      <c r="C62" s="34" t="s">
        <v>111</v>
      </c>
      <c r="D62" s="34" t="s">
        <v>207</v>
      </c>
      <c r="E62" s="16" t="s">
        <v>137</v>
      </c>
      <c r="F62" s="16" t="s">
        <v>322</v>
      </c>
      <c r="G62" s="42" t="s">
        <v>256</v>
      </c>
      <c r="H62" s="26">
        <v>5000</v>
      </c>
      <c r="I62" s="26">
        <v>5000</v>
      </c>
      <c r="J62" s="5"/>
      <c r="K62" s="5"/>
      <c r="L62" s="26"/>
      <c r="M62" s="19"/>
      <c r="N62" s="19"/>
      <c r="O62" s="19"/>
      <c r="P62" s="26">
        <v>5000</v>
      </c>
      <c r="Q62" s="18">
        <v>46</v>
      </c>
      <c r="R62" s="18"/>
      <c r="S62" s="18">
        <v>149</v>
      </c>
      <c r="T62" s="19">
        <f t="shared" si="0"/>
        <v>5000</v>
      </c>
      <c r="U62" s="20">
        <f t="shared" si="1"/>
        <v>195</v>
      </c>
      <c r="V62" s="6"/>
    </row>
    <row r="63" spans="2:22" s="4" customFormat="1" ht="66.7" customHeight="1" x14ac:dyDescent="0.25">
      <c r="B63" s="14">
        <v>55</v>
      </c>
      <c r="C63" s="25" t="s">
        <v>112</v>
      </c>
      <c r="D63" s="25" t="s">
        <v>67</v>
      </c>
      <c r="E63" s="16" t="s">
        <v>138</v>
      </c>
      <c r="F63" s="16" t="s">
        <v>323</v>
      </c>
      <c r="G63" s="42" t="s">
        <v>263</v>
      </c>
      <c r="H63" s="26">
        <v>300</v>
      </c>
      <c r="I63" s="26">
        <v>300</v>
      </c>
      <c r="J63" s="5"/>
      <c r="K63" s="5"/>
      <c r="L63" s="26"/>
      <c r="M63" s="19"/>
      <c r="N63" s="19"/>
      <c r="O63" s="19"/>
      <c r="P63" s="26">
        <v>300</v>
      </c>
      <c r="Q63" s="18"/>
      <c r="R63" s="18"/>
      <c r="S63" s="18"/>
      <c r="T63" s="19">
        <f t="shared" si="0"/>
        <v>300</v>
      </c>
      <c r="U63" s="20">
        <f t="shared" si="1"/>
        <v>0</v>
      </c>
      <c r="V63" s="6"/>
    </row>
    <row r="64" spans="2:22" s="4" customFormat="1" ht="66.7" customHeight="1" x14ac:dyDescent="0.25">
      <c r="B64" s="14">
        <v>56</v>
      </c>
      <c r="C64" s="24" t="s">
        <v>105</v>
      </c>
      <c r="D64" s="25" t="s">
        <v>68</v>
      </c>
      <c r="E64" s="16" t="s">
        <v>139</v>
      </c>
      <c r="F64" s="43" t="s">
        <v>324</v>
      </c>
      <c r="G64" s="42" t="s">
        <v>261</v>
      </c>
      <c r="H64" s="26">
        <v>3000</v>
      </c>
      <c r="I64" s="26">
        <v>3000</v>
      </c>
      <c r="J64" s="5"/>
      <c r="K64" s="5"/>
      <c r="L64" s="26"/>
      <c r="M64" s="19"/>
      <c r="N64" s="19"/>
      <c r="O64" s="19"/>
      <c r="P64" s="26">
        <v>3000</v>
      </c>
      <c r="Q64" s="18"/>
      <c r="R64" s="18"/>
      <c r="S64" s="18">
        <v>7</v>
      </c>
      <c r="T64" s="19">
        <f t="shared" si="0"/>
        <v>3000</v>
      </c>
      <c r="U64" s="20">
        <f t="shared" si="1"/>
        <v>7</v>
      </c>
      <c r="V64" s="6"/>
    </row>
    <row r="65" spans="2:22" s="4" customFormat="1" ht="66.7" customHeight="1" x14ac:dyDescent="0.25">
      <c r="B65" s="14">
        <v>57</v>
      </c>
      <c r="C65" s="24" t="s">
        <v>105</v>
      </c>
      <c r="D65" s="25" t="s">
        <v>69</v>
      </c>
      <c r="E65" s="16" t="s">
        <v>140</v>
      </c>
      <c r="F65" s="43" t="s">
        <v>325</v>
      </c>
      <c r="G65" s="42" t="s">
        <v>257</v>
      </c>
      <c r="H65" s="26">
        <v>2000</v>
      </c>
      <c r="I65" s="26">
        <v>1000</v>
      </c>
      <c r="J65" s="5"/>
      <c r="K65" s="5"/>
      <c r="L65" s="26"/>
      <c r="M65" s="19"/>
      <c r="N65" s="19"/>
      <c r="O65" s="19"/>
      <c r="P65" s="26">
        <v>1000</v>
      </c>
      <c r="Q65" s="18"/>
      <c r="R65" s="18"/>
      <c r="S65" s="18">
        <v>6</v>
      </c>
      <c r="T65" s="19">
        <f t="shared" si="0"/>
        <v>1000</v>
      </c>
      <c r="U65" s="20">
        <f t="shared" si="1"/>
        <v>6</v>
      </c>
      <c r="V65" s="6"/>
    </row>
    <row r="66" spans="2:22" s="4" customFormat="1" ht="66.7" customHeight="1" x14ac:dyDescent="0.25">
      <c r="B66" s="14">
        <v>58</v>
      </c>
      <c r="C66" s="25" t="s">
        <v>113</v>
      </c>
      <c r="D66" s="25" t="s">
        <v>70</v>
      </c>
      <c r="E66" s="16" t="s">
        <v>141</v>
      </c>
      <c r="F66" s="16" t="s">
        <v>280</v>
      </c>
      <c r="G66" s="42" t="s">
        <v>264</v>
      </c>
      <c r="H66" s="26">
        <v>200</v>
      </c>
      <c r="I66" s="26">
        <v>200</v>
      </c>
      <c r="J66" s="5"/>
      <c r="K66" s="5"/>
      <c r="L66" s="26"/>
      <c r="M66" s="19"/>
      <c r="N66" s="19"/>
      <c r="O66" s="19"/>
      <c r="P66" s="26">
        <v>200</v>
      </c>
      <c r="Q66" s="18"/>
      <c r="R66" s="18"/>
      <c r="S66" s="18">
        <v>2</v>
      </c>
      <c r="T66" s="19">
        <f t="shared" si="0"/>
        <v>200</v>
      </c>
      <c r="U66" s="20">
        <f t="shared" si="1"/>
        <v>2</v>
      </c>
      <c r="V66" s="6"/>
    </row>
    <row r="67" spans="2:22" s="4" customFormat="1" ht="66.7" customHeight="1" x14ac:dyDescent="0.25">
      <c r="B67" s="14">
        <v>59</v>
      </c>
      <c r="C67" s="25" t="s">
        <v>114</v>
      </c>
      <c r="D67" s="25" t="s">
        <v>71</v>
      </c>
      <c r="E67" s="16" t="s">
        <v>142</v>
      </c>
      <c r="F67" s="16" t="s">
        <v>280</v>
      </c>
      <c r="G67" s="42" t="s">
        <v>262</v>
      </c>
      <c r="H67" s="26">
        <v>300</v>
      </c>
      <c r="I67" s="26">
        <v>300</v>
      </c>
      <c r="J67" s="5"/>
      <c r="K67" s="5"/>
      <c r="L67" s="26"/>
      <c r="M67" s="19"/>
      <c r="N67" s="19"/>
      <c r="O67" s="19"/>
      <c r="P67" s="26">
        <v>300</v>
      </c>
      <c r="Q67" s="18"/>
      <c r="R67" s="18"/>
      <c r="S67" s="18">
        <v>4</v>
      </c>
      <c r="T67" s="19">
        <f t="shared" si="0"/>
        <v>300</v>
      </c>
      <c r="U67" s="20">
        <f t="shared" si="1"/>
        <v>4</v>
      </c>
      <c r="V67" s="6"/>
    </row>
    <row r="68" spans="2:22" s="4" customFormat="1" ht="66.7" customHeight="1" x14ac:dyDescent="0.25">
      <c r="B68" s="14">
        <v>60</v>
      </c>
      <c r="C68" s="25" t="s">
        <v>114</v>
      </c>
      <c r="D68" s="34" t="s">
        <v>72</v>
      </c>
      <c r="E68" s="16" t="s">
        <v>143</v>
      </c>
      <c r="F68" s="16" t="s">
        <v>280</v>
      </c>
      <c r="G68" s="42" t="s">
        <v>260</v>
      </c>
      <c r="H68" s="26">
        <v>300</v>
      </c>
      <c r="I68" s="26">
        <v>300</v>
      </c>
      <c r="J68" s="5"/>
      <c r="K68" s="5"/>
      <c r="L68" s="26"/>
      <c r="M68" s="19"/>
      <c r="N68" s="19"/>
      <c r="O68" s="19"/>
      <c r="P68" s="26">
        <v>300</v>
      </c>
      <c r="Q68" s="18"/>
      <c r="R68" s="18"/>
      <c r="S68" s="18">
        <v>4</v>
      </c>
      <c r="T68" s="19">
        <f t="shared" si="0"/>
        <v>300</v>
      </c>
      <c r="U68" s="20">
        <f t="shared" si="1"/>
        <v>4</v>
      </c>
      <c r="V68" s="6"/>
    </row>
    <row r="69" spans="2:22" s="4" customFormat="1" ht="66.7" customHeight="1" x14ac:dyDescent="0.25">
      <c r="B69" s="14">
        <v>61</v>
      </c>
      <c r="C69" s="24" t="s">
        <v>115</v>
      </c>
      <c r="D69" s="25" t="s">
        <v>73</v>
      </c>
      <c r="E69" s="16" t="s">
        <v>144</v>
      </c>
      <c r="F69" s="16" t="s">
        <v>326</v>
      </c>
      <c r="G69" s="42" t="s">
        <v>258</v>
      </c>
      <c r="H69" s="26">
        <v>400</v>
      </c>
      <c r="I69" s="26">
        <v>400</v>
      </c>
      <c r="J69" s="5"/>
      <c r="K69" s="5"/>
      <c r="L69" s="26"/>
      <c r="M69" s="19"/>
      <c r="N69" s="19"/>
      <c r="O69" s="19"/>
      <c r="P69" s="26">
        <v>300</v>
      </c>
      <c r="Q69" s="18"/>
      <c r="R69" s="18"/>
      <c r="S69" s="18">
        <v>2</v>
      </c>
      <c r="T69" s="19">
        <f t="shared" si="0"/>
        <v>300</v>
      </c>
      <c r="U69" s="20">
        <f t="shared" si="1"/>
        <v>2</v>
      </c>
      <c r="V69" s="6"/>
    </row>
    <row r="70" spans="2:22" s="4" customFormat="1" ht="66.7" customHeight="1" x14ac:dyDescent="0.25">
      <c r="B70" s="14">
        <v>62</v>
      </c>
      <c r="C70" s="27" t="s">
        <v>116</v>
      </c>
      <c r="D70" s="27" t="s">
        <v>74</v>
      </c>
      <c r="E70" s="16" t="s">
        <v>185</v>
      </c>
      <c r="F70" s="16" t="s">
        <v>316</v>
      </c>
      <c r="G70" s="42" t="s">
        <v>268</v>
      </c>
      <c r="H70" s="26">
        <v>500</v>
      </c>
      <c r="I70" s="26">
        <v>500</v>
      </c>
      <c r="J70" s="5"/>
      <c r="K70" s="5"/>
      <c r="L70" s="26"/>
      <c r="M70" s="19"/>
      <c r="N70" s="19"/>
      <c r="O70" s="19"/>
      <c r="P70" s="26">
        <v>300</v>
      </c>
      <c r="Q70" s="18"/>
      <c r="R70" s="18"/>
      <c r="S70" s="18"/>
      <c r="T70" s="19">
        <f t="shared" si="0"/>
        <v>300</v>
      </c>
      <c r="U70" s="20">
        <f t="shared" si="1"/>
        <v>0</v>
      </c>
      <c r="V70" s="6"/>
    </row>
    <row r="71" spans="2:22" s="4" customFormat="1" ht="66.7" customHeight="1" x14ac:dyDescent="0.25">
      <c r="B71" s="14">
        <v>63</v>
      </c>
      <c r="C71" s="27" t="s">
        <v>116</v>
      </c>
      <c r="D71" s="27" t="s">
        <v>145</v>
      </c>
      <c r="E71" s="16" t="s">
        <v>183</v>
      </c>
      <c r="F71" s="16" t="s">
        <v>316</v>
      </c>
      <c r="G71" s="42" t="s">
        <v>277</v>
      </c>
      <c r="H71" s="26">
        <v>1000</v>
      </c>
      <c r="I71" s="26">
        <v>1000</v>
      </c>
      <c r="J71" s="5"/>
      <c r="K71" s="5"/>
      <c r="L71" s="26"/>
      <c r="M71" s="19"/>
      <c r="N71" s="19"/>
      <c r="O71" s="19"/>
      <c r="P71" s="26">
        <v>500</v>
      </c>
      <c r="Q71" s="18"/>
      <c r="R71" s="18"/>
      <c r="S71" s="18">
        <v>1</v>
      </c>
      <c r="T71" s="19">
        <f t="shared" si="0"/>
        <v>500</v>
      </c>
      <c r="U71" s="20">
        <f t="shared" si="1"/>
        <v>1</v>
      </c>
      <c r="V71" s="6"/>
    </row>
    <row r="72" spans="2:22" s="4" customFormat="1" ht="66.7" customHeight="1" x14ac:dyDescent="0.25">
      <c r="B72" s="14">
        <v>64</v>
      </c>
      <c r="C72" s="27" t="s">
        <v>148</v>
      </c>
      <c r="D72" s="27" t="s">
        <v>75</v>
      </c>
      <c r="E72" s="16" t="s">
        <v>184</v>
      </c>
      <c r="F72" s="16" t="s">
        <v>327</v>
      </c>
      <c r="G72" s="42" t="s">
        <v>266</v>
      </c>
      <c r="H72" s="26">
        <v>300</v>
      </c>
      <c r="I72" s="26">
        <v>300</v>
      </c>
      <c r="J72" s="5"/>
      <c r="K72" s="5"/>
      <c r="L72" s="26"/>
      <c r="M72" s="19"/>
      <c r="N72" s="19"/>
      <c r="O72" s="19"/>
      <c r="P72" s="26">
        <v>300</v>
      </c>
      <c r="Q72" s="18"/>
      <c r="R72" s="18"/>
      <c r="S72" s="18"/>
      <c r="T72" s="19">
        <f t="shared" si="0"/>
        <v>300</v>
      </c>
      <c r="U72" s="20">
        <f t="shared" si="1"/>
        <v>0</v>
      </c>
      <c r="V72" s="6"/>
    </row>
    <row r="73" spans="2:22" s="4" customFormat="1" ht="66.7" customHeight="1" x14ac:dyDescent="0.25">
      <c r="B73" s="14">
        <v>65</v>
      </c>
      <c r="C73" s="35" t="s">
        <v>117</v>
      </c>
      <c r="D73" s="27" t="s">
        <v>76</v>
      </c>
      <c r="E73" s="16" t="s">
        <v>186</v>
      </c>
      <c r="F73" s="16" t="s">
        <v>287</v>
      </c>
      <c r="G73" s="42" t="s">
        <v>259</v>
      </c>
      <c r="H73" s="26">
        <v>1000</v>
      </c>
      <c r="I73" s="26">
        <v>1000</v>
      </c>
      <c r="J73" s="5"/>
      <c r="K73" s="5"/>
      <c r="L73" s="26"/>
      <c r="M73" s="19"/>
      <c r="N73" s="19"/>
      <c r="O73" s="19"/>
      <c r="P73" s="26">
        <v>1000</v>
      </c>
      <c r="Q73" s="18"/>
      <c r="R73" s="18"/>
      <c r="S73" s="18"/>
      <c r="T73" s="19">
        <f t="shared" ref="T73:T77" si="2">+L73+N73+P73</f>
        <v>1000</v>
      </c>
      <c r="U73" s="20">
        <f t="shared" ref="U73:U85" si="3">+M73+O73+Q73+S73</f>
        <v>0</v>
      </c>
      <c r="V73" s="6"/>
    </row>
    <row r="74" spans="2:22" s="4" customFormat="1" ht="66.7" customHeight="1" x14ac:dyDescent="0.25">
      <c r="B74" s="14">
        <v>66</v>
      </c>
      <c r="C74" s="35" t="s">
        <v>116</v>
      </c>
      <c r="D74" s="28" t="s">
        <v>77</v>
      </c>
      <c r="E74" s="16" t="s">
        <v>187</v>
      </c>
      <c r="F74" s="16" t="s">
        <v>316</v>
      </c>
      <c r="G74" s="42" t="s">
        <v>272</v>
      </c>
      <c r="H74" s="26">
        <v>2500</v>
      </c>
      <c r="I74" s="26">
        <v>2500</v>
      </c>
      <c r="J74" s="5"/>
      <c r="K74" s="5"/>
      <c r="L74" s="26"/>
      <c r="M74" s="19"/>
      <c r="N74" s="19"/>
      <c r="O74" s="19"/>
      <c r="P74" s="26">
        <v>1200</v>
      </c>
      <c r="Q74" s="18"/>
      <c r="R74" s="18"/>
      <c r="S74" s="18"/>
      <c r="T74" s="19">
        <f t="shared" si="2"/>
        <v>1200</v>
      </c>
      <c r="U74" s="20">
        <f t="shared" si="3"/>
        <v>0</v>
      </c>
      <c r="V74" s="6"/>
    </row>
    <row r="75" spans="2:22" s="4" customFormat="1" ht="66.7" customHeight="1" x14ac:dyDescent="0.25">
      <c r="B75" s="14">
        <v>67</v>
      </c>
      <c r="C75" s="34" t="s">
        <v>118</v>
      </c>
      <c r="D75" s="34" t="s">
        <v>78</v>
      </c>
      <c r="E75" s="16" t="s">
        <v>188</v>
      </c>
      <c r="F75" s="16" t="s">
        <v>326</v>
      </c>
      <c r="G75" s="42" t="s">
        <v>274</v>
      </c>
      <c r="H75" s="26">
        <v>500</v>
      </c>
      <c r="I75" s="26">
        <v>500</v>
      </c>
      <c r="J75" s="5"/>
      <c r="K75" s="5"/>
      <c r="L75" s="26"/>
      <c r="M75" s="19"/>
      <c r="N75" s="19"/>
      <c r="O75" s="19"/>
      <c r="P75" s="26">
        <v>500</v>
      </c>
      <c r="Q75" s="18"/>
      <c r="R75" s="18"/>
      <c r="S75" s="18"/>
      <c r="T75" s="19">
        <f t="shared" si="2"/>
        <v>500</v>
      </c>
      <c r="U75" s="20">
        <f t="shared" si="3"/>
        <v>0</v>
      </c>
      <c r="V75" s="6"/>
    </row>
    <row r="76" spans="2:22" s="4" customFormat="1" ht="66.7" customHeight="1" x14ac:dyDescent="0.25">
      <c r="B76" s="14">
        <v>68</v>
      </c>
      <c r="C76" s="27" t="s">
        <v>116</v>
      </c>
      <c r="D76" s="25" t="s">
        <v>79</v>
      </c>
      <c r="E76" s="16" t="s">
        <v>189</v>
      </c>
      <c r="F76" s="16" t="s">
        <v>316</v>
      </c>
      <c r="G76" s="42" t="s">
        <v>273</v>
      </c>
      <c r="H76" s="26">
        <v>2900</v>
      </c>
      <c r="I76" s="26">
        <v>2900</v>
      </c>
      <c r="J76" s="5"/>
      <c r="K76" s="5"/>
      <c r="L76" s="26"/>
      <c r="M76" s="19"/>
      <c r="N76" s="19"/>
      <c r="O76" s="19"/>
      <c r="P76" s="26">
        <v>1850</v>
      </c>
      <c r="Q76" s="18"/>
      <c r="R76" s="18"/>
      <c r="S76" s="18"/>
      <c r="T76" s="19">
        <f t="shared" si="2"/>
        <v>1850</v>
      </c>
      <c r="U76" s="20">
        <f t="shared" si="3"/>
        <v>0</v>
      </c>
      <c r="V76" s="6"/>
    </row>
    <row r="77" spans="2:22" s="4" customFormat="1" ht="66.7" customHeight="1" x14ac:dyDescent="0.25">
      <c r="B77" s="14">
        <v>69</v>
      </c>
      <c r="C77" s="27" t="s">
        <v>116</v>
      </c>
      <c r="D77" s="25" t="s">
        <v>80</v>
      </c>
      <c r="E77" s="16" t="s">
        <v>190</v>
      </c>
      <c r="F77" s="16" t="s">
        <v>328</v>
      </c>
      <c r="G77" s="42" t="s">
        <v>275</v>
      </c>
      <c r="H77" s="26">
        <v>1000</v>
      </c>
      <c r="I77" s="26">
        <v>1000</v>
      </c>
      <c r="J77" s="5"/>
      <c r="K77" s="5"/>
      <c r="L77" s="26"/>
      <c r="M77" s="19"/>
      <c r="N77" s="19"/>
      <c r="O77" s="19"/>
      <c r="P77" s="26">
        <v>500</v>
      </c>
      <c r="Q77" s="18"/>
      <c r="R77" s="18"/>
      <c r="S77" s="18"/>
      <c r="T77" s="19">
        <f t="shared" si="2"/>
        <v>500</v>
      </c>
      <c r="U77" s="20">
        <f t="shared" si="3"/>
        <v>0</v>
      </c>
      <c r="V77" s="6"/>
    </row>
    <row r="78" spans="2:22" s="4" customFormat="1" ht="66.7" customHeight="1" x14ac:dyDescent="0.25">
      <c r="B78" s="14">
        <v>70</v>
      </c>
      <c r="C78" s="34" t="s">
        <v>119</v>
      </c>
      <c r="D78" s="25" t="s">
        <v>81</v>
      </c>
      <c r="E78" s="16" t="s">
        <v>191</v>
      </c>
      <c r="F78" s="16" t="s">
        <v>329</v>
      </c>
      <c r="G78" s="42" t="s">
        <v>276</v>
      </c>
      <c r="H78" s="26">
        <v>2500</v>
      </c>
      <c r="I78" s="26">
        <v>2500</v>
      </c>
      <c r="J78" s="5"/>
      <c r="K78" s="5"/>
      <c r="L78" s="26"/>
      <c r="M78" s="19"/>
      <c r="N78" s="19"/>
      <c r="O78" s="19"/>
      <c r="P78" s="26">
        <v>1500</v>
      </c>
      <c r="Q78" s="18"/>
      <c r="R78" s="18"/>
      <c r="S78" s="18"/>
      <c r="T78" s="19">
        <f t="shared" ref="T78:T80" si="4">+L78+N78+P78</f>
        <v>1500</v>
      </c>
      <c r="U78" s="20">
        <f t="shared" si="3"/>
        <v>0</v>
      </c>
      <c r="V78" s="6"/>
    </row>
    <row r="79" spans="2:22" s="4" customFormat="1" ht="66.7" customHeight="1" x14ac:dyDescent="0.25">
      <c r="B79" s="14">
        <v>71</v>
      </c>
      <c r="C79" s="35" t="s">
        <v>116</v>
      </c>
      <c r="D79" s="25" t="s">
        <v>82</v>
      </c>
      <c r="E79" s="16" t="s">
        <v>192</v>
      </c>
      <c r="F79" s="16" t="s">
        <v>330</v>
      </c>
      <c r="G79" s="42" t="s">
        <v>271</v>
      </c>
      <c r="H79" s="26">
        <v>4000</v>
      </c>
      <c r="I79" s="26">
        <v>4000</v>
      </c>
      <c r="J79" s="5"/>
      <c r="K79" s="5"/>
      <c r="L79" s="26"/>
      <c r="M79" s="19"/>
      <c r="N79" s="19"/>
      <c r="O79" s="19"/>
      <c r="P79" s="26">
        <v>3000</v>
      </c>
      <c r="Q79" s="18"/>
      <c r="R79" s="18"/>
      <c r="S79" s="18"/>
      <c r="T79" s="19">
        <f t="shared" si="4"/>
        <v>3000</v>
      </c>
      <c r="U79" s="20">
        <f t="shared" si="3"/>
        <v>0</v>
      </c>
      <c r="V79" s="6"/>
    </row>
    <row r="80" spans="2:22" s="4" customFormat="1" ht="66.7" customHeight="1" x14ac:dyDescent="0.25">
      <c r="B80" s="14">
        <v>72</v>
      </c>
      <c r="C80" s="25" t="s">
        <v>120</v>
      </c>
      <c r="D80" s="25" t="s">
        <v>83</v>
      </c>
      <c r="E80" s="16" t="s">
        <v>193</v>
      </c>
      <c r="F80" s="16" t="s">
        <v>331</v>
      </c>
      <c r="G80" s="42" t="s">
        <v>265</v>
      </c>
      <c r="H80" s="26">
        <v>300</v>
      </c>
      <c r="I80" s="26">
        <v>300</v>
      </c>
      <c r="J80" s="5"/>
      <c r="K80" s="5"/>
      <c r="L80" s="26"/>
      <c r="M80" s="19"/>
      <c r="N80" s="19"/>
      <c r="O80" s="19"/>
      <c r="P80" s="26">
        <v>300</v>
      </c>
      <c r="Q80" s="18"/>
      <c r="R80" s="18"/>
      <c r="S80" s="18"/>
      <c r="T80" s="19">
        <f t="shared" si="4"/>
        <v>300</v>
      </c>
      <c r="U80" s="20">
        <f t="shared" si="3"/>
        <v>0</v>
      </c>
      <c r="V80" s="6"/>
    </row>
    <row r="81" spans="2:22" s="4" customFormat="1" ht="66.7" customHeight="1" x14ac:dyDescent="0.25">
      <c r="B81" s="14">
        <v>73</v>
      </c>
      <c r="C81" s="35" t="s">
        <v>116</v>
      </c>
      <c r="D81" s="34" t="s">
        <v>204</v>
      </c>
      <c r="E81" s="36" t="s">
        <v>206</v>
      </c>
      <c r="F81" s="16" t="s">
        <v>328</v>
      </c>
      <c r="G81" s="45" t="s">
        <v>271</v>
      </c>
      <c r="H81" s="37">
        <v>5000</v>
      </c>
      <c r="I81" s="37">
        <v>5000</v>
      </c>
      <c r="J81" s="13"/>
      <c r="K81" s="13"/>
      <c r="L81" s="37"/>
      <c r="M81" s="38"/>
      <c r="N81" s="38"/>
      <c r="O81" s="38"/>
      <c r="P81" s="37"/>
      <c r="Q81" s="39"/>
      <c r="R81" s="39">
        <v>3000</v>
      </c>
      <c r="S81" s="39"/>
      <c r="T81" s="38">
        <v>3000</v>
      </c>
      <c r="U81" s="20">
        <f t="shared" si="3"/>
        <v>0</v>
      </c>
      <c r="V81" s="2"/>
    </row>
    <row r="82" spans="2:22" s="4" customFormat="1" ht="66.7" customHeight="1" x14ac:dyDescent="0.25">
      <c r="B82" s="14">
        <v>74</v>
      </c>
      <c r="C82" s="25" t="s">
        <v>194</v>
      </c>
      <c r="D82" s="25" t="s">
        <v>195</v>
      </c>
      <c r="E82" s="16" t="s">
        <v>196</v>
      </c>
      <c r="F82" s="16" t="s">
        <v>322</v>
      </c>
      <c r="G82" s="42" t="s">
        <v>270</v>
      </c>
      <c r="H82" s="26">
        <v>350</v>
      </c>
      <c r="I82" s="26">
        <v>350</v>
      </c>
      <c r="J82" s="5"/>
      <c r="K82" s="5"/>
      <c r="L82" s="26"/>
      <c r="M82" s="19"/>
      <c r="N82" s="19"/>
      <c r="O82" s="19"/>
      <c r="P82" s="26"/>
      <c r="Q82" s="18"/>
      <c r="R82" s="18">
        <v>350</v>
      </c>
      <c r="S82" s="18"/>
      <c r="T82" s="19">
        <v>350</v>
      </c>
      <c r="U82" s="20">
        <f t="shared" si="3"/>
        <v>0</v>
      </c>
      <c r="V82" s="6"/>
    </row>
    <row r="83" spans="2:22" s="4" customFormat="1" ht="66.7" customHeight="1" x14ac:dyDescent="0.25">
      <c r="B83" s="14">
        <v>75</v>
      </c>
      <c r="C83" s="34" t="s">
        <v>117</v>
      </c>
      <c r="D83" s="34" t="s">
        <v>203</v>
      </c>
      <c r="E83" s="16" t="s">
        <v>197</v>
      </c>
      <c r="F83" s="16" t="s">
        <v>284</v>
      </c>
      <c r="G83" s="42" t="s">
        <v>278</v>
      </c>
      <c r="H83" s="26">
        <v>500</v>
      </c>
      <c r="I83" s="26">
        <v>500</v>
      </c>
      <c r="J83" s="5"/>
      <c r="K83" s="5"/>
      <c r="L83" s="26"/>
      <c r="M83" s="19"/>
      <c r="N83" s="19"/>
      <c r="O83" s="19"/>
      <c r="P83" s="26"/>
      <c r="Q83" s="18"/>
      <c r="R83" s="18">
        <v>500</v>
      </c>
      <c r="S83" s="18"/>
      <c r="T83" s="19">
        <v>500</v>
      </c>
      <c r="U83" s="20">
        <f t="shared" si="3"/>
        <v>0</v>
      </c>
      <c r="V83" s="6"/>
    </row>
    <row r="84" spans="2:22" s="4" customFormat="1" ht="66.7" customHeight="1" x14ac:dyDescent="0.25">
      <c r="B84" s="14">
        <v>76</v>
      </c>
      <c r="C84" s="25" t="s">
        <v>198</v>
      </c>
      <c r="D84" s="25" t="s">
        <v>199</v>
      </c>
      <c r="E84" s="16" t="s">
        <v>200</v>
      </c>
      <c r="F84" s="16" t="s">
        <v>285</v>
      </c>
      <c r="G84" s="42" t="s">
        <v>267</v>
      </c>
      <c r="H84" s="26">
        <v>700</v>
      </c>
      <c r="I84" s="26">
        <v>700</v>
      </c>
      <c r="J84" s="5"/>
      <c r="K84" s="5"/>
      <c r="L84" s="26"/>
      <c r="M84" s="19"/>
      <c r="N84" s="19"/>
      <c r="O84" s="19"/>
      <c r="P84" s="26"/>
      <c r="Q84" s="18"/>
      <c r="R84" s="18">
        <v>500</v>
      </c>
      <c r="S84" s="18"/>
      <c r="T84" s="19">
        <v>500</v>
      </c>
      <c r="U84" s="20">
        <f t="shared" si="3"/>
        <v>0</v>
      </c>
      <c r="V84" s="6"/>
    </row>
    <row r="85" spans="2:22" s="4" customFormat="1" ht="66.7" customHeight="1" x14ac:dyDescent="0.25">
      <c r="B85" s="14">
        <v>77</v>
      </c>
      <c r="C85" s="25" t="s">
        <v>117</v>
      </c>
      <c r="D85" s="25" t="s">
        <v>201</v>
      </c>
      <c r="E85" s="16" t="s">
        <v>202</v>
      </c>
      <c r="F85" s="16" t="s">
        <v>283</v>
      </c>
      <c r="G85" s="42" t="s">
        <v>269</v>
      </c>
      <c r="H85" s="26">
        <v>600</v>
      </c>
      <c r="I85" s="26">
        <v>600</v>
      </c>
      <c r="J85" s="5"/>
      <c r="K85" s="5"/>
      <c r="L85" s="26"/>
      <c r="M85" s="19"/>
      <c r="N85" s="19"/>
      <c r="O85" s="19"/>
      <c r="P85" s="26"/>
      <c r="Q85" s="18"/>
      <c r="R85" s="18">
        <v>400</v>
      </c>
      <c r="S85" s="18"/>
      <c r="T85" s="19">
        <v>400</v>
      </c>
      <c r="U85" s="20">
        <f t="shared" si="3"/>
        <v>0</v>
      </c>
      <c r="V85" s="6"/>
    </row>
    <row r="86" spans="2:22" s="4" customFormat="1" ht="66.7" customHeight="1" x14ac:dyDescent="0.25">
      <c r="B86" s="14"/>
      <c r="C86" s="29" t="s">
        <v>147</v>
      </c>
      <c r="D86" s="29"/>
      <c r="E86" s="29"/>
      <c r="F86" s="44"/>
      <c r="G86" s="42"/>
      <c r="H86" s="30">
        <f t="shared" ref="H86:Q86" si="5">SUM(H9:H85)</f>
        <v>106412.7</v>
      </c>
      <c r="I86" s="30">
        <f t="shared" si="5"/>
        <v>104146</v>
      </c>
      <c r="J86" s="30">
        <f t="shared" si="5"/>
        <v>0</v>
      </c>
      <c r="K86" s="30">
        <f t="shared" si="5"/>
        <v>0</v>
      </c>
      <c r="L86" s="30">
        <f t="shared" si="5"/>
        <v>10336</v>
      </c>
      <c r="M86" s="30">
        <f t="shared" si="5"/>
        <v>564</v>
      </c>
      <c r="N86" s="30">
        <f t="shared" si="5"/>
        <v>36860</v>
      </c>
      <c r="O86" s="30">
        <f t="shared" si="5"/>
        <v>2594</v>
      </c>
      <c r="P86" s="33">
        <f t="shared" si="5"/>
        <v>37515</v>
      </c>
      <c r="Q86" s="33">
        <f t="shared" si="5"/>
        <v>1607</v>
      </c>
      <c r="R86" s="33">
        <f>SUM(R81:R85)</f>
        <v>4750</v>
      </c>
      <c r="S86" s="33">
        <f>SUM(S9:S85)</f>
        <v>1963</v>
      </c>
      <c r="T86" s="30">
        <f>SUM(T9:T85)</f>
        <v>89461</v>
      </c>
      <c r="U86" s="30">
        <f>SUM(U9:U85)</f>
        <v>6728</v>
      </c>
      <c r="V86" s="29"/>
    </row>
    <row r="87" spans="2:22" ht="40.549999999999997" customHeight="1" x14ac:dyDescent="0.25"/>
  </sheetData>
  <autoFilter ref="D1:D93"/>
  <mergeCells count="21">
    <mergeCell ref="B6:B7"/>
    <mergeCell ref="C6:C7"/>
    <mergeCell ref="D6:D7"/>
    <mergeCell ref="E6:E7"/>
    <mergeCell ref="G6:G7"/>
    <mergeCell ref="F6:F7"/>
    <mergeCell ref="T1:Z1"/>
    <mergeCell ref="B2:V2"/>
    <mergeCell ref="B3:V3"/>
    <mergeCell ref="B4:V4"/>
    <mergeCell ref="U5:V5"/>
    <mergeCell ref="T6:U6"/>
    <mergeCell ref="V6:V7"/>
    <mergeCell ref="Y6:Z6"/>
    <mergeCell ref="H6:H7"/>
    <mergeCell ref="I6:I7"/>
    <mergeCell ref="J6:K6"/>
    <mergeCell ref="L6:M6"/>
    <mergeCell ref="N6:O6"/>
    <mergeCell ref="P6:Q6"/>
    <mergeCell ref="R6:S6"/>
  </mergeCells>
  <printOptions horizontalCentered="1"/>
  <pageMargins left="0.15748031496062992" right="0.27559055118110237" top="0.43307086614173229" bottom="0.55118110236220474" header="0.11811023622047245" footer="0.11811023622047245"/>
  <pageSetup paperSize="9" scale="8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Hỗ trợ lãi suất tín dụng</vt:lpstr>
      <vt:lpstr>'Hỗ trợ lãi suất tín dụng'!Print_Area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Namlinh</cp:lastModifiedBy>
  <cp:lastPrinted>2024-07-29T07:39:35Z</cp:lastPrinted>
  <dcterms:created xsi:type="dcterms:W3CDTF">2022-06-02T02:01:13Z</dcterms:created>
  <dcterms:modified xsi:type="dcterms:W3CDTF">2024-07-29T07:42:09Z</dcterms:modified>
</cp:coreProperties>
</file>